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1\"/>
    </mc:Choice>
  </mc:AlternateContent>
  <bookViews>
    <workbookView xWindow="240" yWindow="450" windowWidth="8415" windowHeight="6390" activeTab="2"/>
  </bookViews>
  <sheets>
    <sheet name="7 показатели " sheetId="1" r:id="rId1"/>
    <sheet name="8 средства по кодам" sheetId="13" r:id="rId2"/>
    <sheet name="9 средства бюджет" sheetId="12" r:id="rId3"/>
    <sheet name="10 Инвестиц П" sheetId="6" r:id="rId4"/>
  </sheets>
  <definedNames>
    <definedName name="_xlnm._FilterDatabase" localSheetId="1" hidden="1">'8 средства по кодам'!$A$6:$R$205</definedName>
    <definedName name="_xlnm.Print_Area" localSheetId="3">'10 Инвестиц П'!$A$1:$P$27</definedName>
    <definedName name="_xlnm.Print_Area" localSheetId="0">'7 показатели '!$A$1:$L$51</definedName>
    <definedName name="_xlnm.Print_Area" localSheetId="1">'8 средства по кодам'!$A$3:$P$213</definedName>
    <definedName name="_xlnm.Print_Area" localSheetId="2">'9 средства бюджет'!$A$1:$L$55</definedName>
  </definedNames>
  <calcPr calcId="162913"/>
</workbook>
</file>

<file path=xl/calcChain.xml><?xml version="1.0" encoding="utf-8"?>
<calcChain xmlns="http://schemas.openxmlformats.org/spreadsheetml/2006/main">
  <c r="H36" i="12" l="1"/>
  <c r="H28" i="12"/>
  <c r="M204" i="13"/>
  <c r="R204" i="13" s="1"/>
  <c r="L204" i="13"/>
  <c r="H10" i="12"/>
  <c r="L34" i="13"/>
  <c r="L25" i="13"/>
  <c r="R25" i="13" s="1"/>
  <c r="L20" i="13"/>
  <c r="H12" i="12"/>
  <c r="L132" i="13"/>
  <c r="N132" i="13"/>
  <c r="M132" i="13"/>
  <c r="I28" i="12"/>
  <c r="F28" i="12"/>
  <c r="F12" i="12" s="1"/>
  <c r="G28" i="12"/>
  <c r="I36" i="12"/>
  <c r="I12" i="12" s="1"/>
  <c r="N12" i="12" s="1"/>
  <c r="G36" i="12"/>
  <c r="F36" i="12"/>
  <c r="I35" i="12"/>
  <c r="H35" i="12"/>
  <c r="H32" i="12" s="1"/>
  <c r="G35" i="12"/>
  <c r="F35" i="12"/>
  <c r="F32" i="12" s="1"/>
  <c r="I27" i="12"/>
  <c r="I11" i="12" s="1"/>
  <c r="H27" i="12"/>
  <c r="H11" i="12" s="1"/>
  <c r="G27" i="12"/>
  <c r="F27" i="12"/>
  <c r="F11" i="12" s="1"/>
  <c r="G10" i="12"/>
  <c r="I10" i="12"/>
  <c r="N10" i="12" s="1"/>
  <c r="G11" i="12"/>
  <c r="G8" i="12" s="1"/>
  <c r="G12" i="12"/>
  <c r="G13" i="12"/>
  <c r="H13" i="12"/>
  <c r="N13" i="12"/>
  <c r="I13" i="12"/>
  <c r="F10" i="12"/>
  <c r="R205" i="13"/>
  <c r="R203" i="13"/>
  <c r="R202" i="13"/>
  <c r="R201" i="13"/>
  <c r="R200" i="13"/>
  <c r="R198" i="13"/>
  <c r="R197" i="13"/>
  <c r="R196" i="13"/>
  <c r="R195" i="13"/>
  <c r="R194" i="13"/>
  <c r="R193" i="13"/>
  <c r="R192" i="13"/>
  <c r="R191" i="13"/>
  <c r="R190" i="13"/>
  <c r="R189" i="13"/>
  <c r="R188" i="13"/>
  <c r="R187" i="13"/>
  <c r="R186" i="13"/>
  <c r="R185" i="13"/>
  <c r="R184" i="13"/>
  <c r="R183" i="13"/>
  <c r="R182" i="13"/>
  <c r="R181" i="13"/>
  <c r="R180" i="13"/>
  <c r="R179" i="13"/>
  <c r="R178" i="13"/>
  <c r="R177" i="13"/>
  <c r="R176" i="13"/>
  <c r="R175" i="13"/>
  <c r="R174" i="13"/>
  <c r="R173" i="13"/>
  <c r="R172" i="13"/>
  <c r="R171" i="13"/>
  <c r="R170" i="13"/>
  <c r="R169" i="13"/>
  <c r="R168" i="13"/>
  <c r="R167" i="13"/>
  <c r="R166" i="13"/>
  <c r="R165" i="13"/>
  <c r="R164" i="13"/>
  <c r="R163" i="13"/>
  <c r="R162" i="13"/>
  <c r="R161" i="13"/>
  <c r="R160" i="13"/>
  <c r="R159" i="13"/>
  <c r="R158" i="13"/>
  <c r="R157" i="13"/>
  <c r="R156" i="13"/>
  <c r="R155" i="13"/>
  <c r="R154" i="13"/>
  <c r="R153" i="13"/>
  <c r="R152" i="13"/>
  <c r="R151" i="13"/>
  <c r="R150" i="13"/>
  <c r="R149" i="13"/>
  <c r="R148" i="13"/>
  <c r="R147" i="13"/>
  <c r="R144" i="13"/>
  <c r="R143" i="13"/>
  <c r="R142" i="13"/>
  <c r="R141" i="13"/>
  <c r="R140" i="13"/>
  <c r="R139" i="13"/>
  <c r="R137" i="13"/>
  <c r="R136" i="13"/>
  <c r="R135" i="13"/>
  <c r="R134" i="13"/>
  <c r="R133" i="13"/>
  <c r="R131" i="13"/>
  <c r="R130" i="13"/>
  <c r="R129" i="13"/>
  <c r="R128" i="13"/>
  <c r="R127" i="13"/>
  <c r="R126" i="13"/>
  <c r="R125" i="13"/>
  <c r="R124" i="13"/>
  <c r="R123" i="13"/>
  <c r="R122" i="13"/>
  <c r="R121" i="13"/>
  <c r="R120" i="13"/>
  <c r="R119" i="13"/>
  <c r="R118" i="13"/>
  <c r="R117" i="13"/>
  <c r="R116" i="13"/>
  <c r="R115" i="13"/>
  <c r="R114" i="13"/>
  <c r="R113" i="13"/>
  <c r="R112" i="13"/>
  <c r="R111" i="13"/>
  <c r="R109" i="13"/>
  <c r="R108" i="13"/>
  <c r="R107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R91" i="13"/>
  <c r="R90" i="13"/>
  <c r="R89" i="13"/>
  <c r="R88" i="13"/>
  <c r="R87" i="13"/>
  <c r="R86" i="13"/>
  <c r="R84" i="13"/>
  <c r="R83" i="13"/>
  <c r="R82" i="13"/>
  <c r="R81" i="13"/>
  <c r="R80" i="13"/>
  <c r="R79" i="13"/>
  <c r="R78" i="13"/>
  <c r="R77" i="13"/>
  <c r="R76" i="13"/>
  <c r="R75" i="13"/>
  <c r="R74" i="13"/>
  <c r="R73" i="13"/>
  <c r="R72" i="13"/>
  <c r="R71" i="13"/>
  <c r="R70" i="13"/>
  <c r="R69" i="13"/>
  <c r="R68" i="13"/>
  <c r="R67" i="13"/>
  <c r="R66" i="13"/>
  <c r="R65" i="13"/>
  <c r="R64" i="13"/>
  <c r="R63" i="13"/>
  <c r="R62" i="13"/>
  <c r="R61" i="13"/>
  <c r="R60" i="13"/>
  <c r="R59" i="13"/>
  <c r="R58" i="13"/>
  <c r="R57" i="13"/>
  <c r="R56" i="13"/>
  <c r="R55" i="13"/>
  <c r="R54" i="13"/>
  <c r="R53" i="13"/>
  <c r="R52" i="13"/>
  <c r="R51" i="13"/>
  <c r="R50" i="13"/>
  <c r="R49" i="13"/>
  <c r="R48" i="13"/>
  <c r="R47" i="13"/>
  <c r="R45" i="13"/>
  <c r="R44" i="13"/>
  <c r="R43" i="13"/>
  <c r="R42" i="13"/>
  <c r="R41" i="13"/>
  <c r="R40" i="13"/>
  <c r="R39" i="13"/>
  <c r="R38" i="13"/>
  <c r="R37" i="13"/>
  <c r="R36" i="13"/>
  <c r="R35" i="13"/>
  <c r="R34" i="13"/>
  <c r="R33" i="13"/>
  <c r="R32" i="13"/>
  <c r="R31" i="13"/>
  <c r="R30" i="13"/>
  <c r="R29" i="13"/>
  <c r="R28" i="13"/>
  <c r="R27" i="13"/>
  <c r="R26" i="13"/>
  <c r="R24" i="13"/>
  <c r="R23" i="13"/>
  <c r="R22" i="13"/>
  <c r="R21" i="13"/>
  <c r="R18" i="13"/>
  <c r="R17" i="13"/>
  <c r="R13" i="13"/>
  <c r="M20" i="13"/>
  <c r="M46" i="13" s="1"/>
  <c r="N146" i="13"/>
  <c r="M146" i="13"/>
  <c r="L146" i="13"/>
  <c r="R146" i="13" s="1"/>
  <c r="K30" i="13"/>
  <c r="M199" i="13"/>
  <c r="R199" i="13" s="1"/>
  <c r="L199" i="13"/>
  <c r="L85" i="13"/>
  <c r="J20" i="13"/>
  <c r="J199" i="13"/>
  <c r="K199" i="13"/>
  <c r="L106" i="13"/>
  <c r="O177" i="13"/>
  <c r="O176" i="13"/>
  <c r="K36" i="12"/>
  <c r="K32" i="12" s="1"/>
  <c r="J36" i="12"/>
  <c r="J204" i="13"/>
  <c r="O200" i="13"/>
  <c r="N200" i="13"/>
  <c r="H204" i="13"/>
  <c r="J46" i="13"/>
  <c r="J19" i="13" s="1"/>
  <c r="N199" i="13"/>
  <c r="I199" i="13"/>
  <c r="H199" i="13"/>
  <c r="P204" i="13"/>
  <c r="O204" i="13"/>
  <c r="N204" i="13"/>
  <c r="K204" i="13"/>
  <c r="I204" i="13"/>
  <c r="H132" i="13"/>
  <c r="E36" i="12"/>
  <c r="D36" i="12"/>
  <c r="D32" i="12" s="1"/>
  <c r="E35" i="12"/>
  <c r="E32" i="12"/>
  <c r="D35" i="12"/>
  <c r="E27" i="12"/>
  <c r="E28" i="12" s="1"/>
  <c r="D27" i="12"/>
  <c r="D28" i="12"/>
  <c r="D24" i="12" s="1"/>
  <c r="H46" i="13"/>
  <c r="I20" i="13"/>
  <c r="N36" i="12"/>
  <c r="G32" i="12"/>
  <c r="K106" i="13"/>
  <c r="M106" i="13"/>
  <c r="R106" i="13" s="1"/>
  <c r="I146" i="13"/>
  <c r="I132" i="13"/>
  <c r="L46" i="13"/>
  <c r="L19" i="13" s="1"/>
  <c r="L16" i="13" s="1"/>
  <c r="L14" i="13" s="1"/>
  <c r="L12" i="13" s="1"/>
  <c r="K132" i="13"/>
  <c r="O147" i="13"/>
  <c r="O173" i="13"/>
  <c r="O146" i="13" s="1"/>
  <c r="O174" i="13"/>
  <c r="O175" i="13"/>
  <c r="O178" i="13"/>
  <c r="O179" i="13"/>
  <c r="O121" i="13"/>
  <c r="O122" i="13"/>
  <c r="O123" i="13"/>
  <c r="O124" i="13"/>
  <c r="O125" i="13"/>
  <c r="O126" i="13"/>
  <c r="O127" i="13"/>
  <c r="O128" i="13"/>
  <c r="O130" i="13"/>
  <c r="O132" i="13"/>
  <c r="O131" i="13"/>
  <c r="O109" i="13"/>
  <c r="O110" i="13" s="1"/>
  <c r="O104" i="13"/>
  <c r="O106" i="13" s="1"/>
  <c r="O105" i="13"/>
  <c r="O85" i="13"/>
  <c r="O41" i="13"/>
  <c r="O42" i="13"/>
  <c r="O43" i="13"/>
  <c r="J132" i="13"/>
  <c r="I85" i="13"/>
  <c r="H85" i="13"/>
  <c r="N9" i="12"/>
  <c r="N17" i="12"/>
  <c r="N18" i="12"/>
  <c r="N19" i="12"/>
  <c r="N20" i="12"/>
  <c r="N21" i="12"/>
  <c r="N22" i="12"/>
  <c r="N23" i="12"/>
  <c r="N25" i="12"/>
  <c r="N26" i="12"/>
  <c r="N27" i="12"/>
  <c r="N29" i="12"/>
  <c r="N30" i="12"/>
  <c r="N31" i="12"/>
  <c r="N33" i="12"/>
  <c r="N34" i="12"/>
  <c r="N35" i="12"/>
  <c r="J106" i="13"/>
  <c r="L110" i="13"/>
  <c r="N106" i="13"/>
  <c r="J85" i="13"/>
  <c r="K85" i="13"/>
  <c r="M85" i="13"/>
  <c r="R85" i="13" s="1"/>
  <c r="N85" i="13"/>
  <c r="H110" i="13"/>
  <c r="H106" i="13"/>
  <c r="H146" i="13"/>
  <c r="I145" i="13"/>
  <c r="H145" i="13"/>
  <c r="I138" i="13"/>
  <c r="H138" i="13"/>
  <c r="I110" i="13"/>
  <c r="I106" i="13"/>
  <c r="J32" i="12"/>
  <c r="K24" i="12"/>
  <c r="J24" i="12"/>
  <c r="K16" i="12"/>
  <c r="J16" i="12"/>
  <c r="K15" i="12"/>
  <c r="J15" i="12"/>
  <c r="K14" i="12"/>
  <c r="J14" i="12"/>
  <c r="K13" i="12"/>
  <c r="J13" i="12"/>
  <c r="J12" i="12"/>
  <c r="K11" i="12"/>
  <c r="J11" i="12"/>
  <c r="K10" i="12"/>
  <c r="J10" i="12"/>
  <c r="J8" i="12" s="1"/>
  <c r="O145" i="13"/>
  <c r="N145" i="13"/>
  <c r="O138" i="13"/>
  <c r="N138" i="13"/>
  <c r="N110" i="13"/>
  <c r="N46" i="13"/>
  <c r="E10" i="12"/>
  <c r="D16" i="12"/>
  <c r="E16" i="12"/>
  <c r="E15" i="12"/>
  <c r="D15" i="12"/>
  <c r="E14" i="12"/>
  <c r="D14" i="12"/>
  <c r="E13" i="12"/>
  <c r="D13" i="12"/>
  <c r="D10" i="12"/>
  <c r="J110" i="13"/>
  <c r="K110" i="13"/>
  <c r="M110" i="13"/>
  <c r="R110" i="13" s="1"/>
  <c r="K46" i="13"/>
  <c r="K16" i="13" s="1"/>
  <c r="K14" i="13" s="1"/>
  <c r="K12" i="13" s="1"/>
  <c r="J145" i="13"/>
  <c r="K145" i="13"/>
  <c r="L145" i="13"/>
  <c r="M145" i="13"/>
  <c r="R145" i="13" s="1"/>
  <c r="K146" i="13"/>
  <c r="J138" i="13"/>
  <c r="K138" i="13"/>
  <c r="L138" i="13"/>
  <c r="M138" i="13"/>
  <c r="R138" i="13" s="1"/>
  <c r="G24" i="12"/>
  <c r="I24" i="12"/>
  <c r="I16" i="12"/>
  <c r="G16" i="12"/>
  <c r="F16" i="12"/>
  <c r="F15" i="12"/>
  <c r="G15" i="12"/>
  <c r="H15" i="12"/>
  <c r="I15" i="12"/>
  <c r="N15" i="12"/>
  <c r="G14" i="12"/>
  <c r="H14" i="12"/>
  <c r="N14" i="12" s="1"/>
  <c r="I14" i="12"/>
  <c r="F13" i="12"/>
  <c r="H16" i="12"/>
  <c r="N16" i="12"/>
  <c r="J146" i="13"/>
  <c r="I46" i="13"/>
  <c r="I19" i="13" s="1"/>
  <c r="I16" i="13" s="1"/>
  <c r="I14" i="13" s="1"/>
  <c r="I12" i="13" s="1"/>
  <c r="N28" i="12"/>
  <c r="H24" i="12"/>
  <c r="E11" i="12"/>
  <c r="D11" i="12"/>
  <c r="H19" i="13"/>
  <c r="H16" i="13" s="1"/>
  <c r="H14" i="13" s="1"/>
  <c r="H12" i="13" s="1"/>
  <c r="O46" i="13"/>
  <c r="O19" i="13" s="1"/>
  <c r="O16" i="13" s="1"/>
  <c r="O14" i="13" s="1"/>
  <c r="O12" i="13" s="1"/>
  <c r="N19" i="13"/>
  <c r="N16" i="13" s="1"/>
  <c r="N14" i="13" s="1"/>
  <c r="N12" i="13" s="1"/>
  <c r="J16" i="13"/>
  <c r="J14" i="13" s="1"/>
  <c r="J12" i="13" s="1"/>
  <c r="N24" i="12"/>
  <c r="F14" i="12"/>
  <c r="F24" i="12"/>
  <c r="R132" i="13"/>
  <c r="R15" i="13"/>
  <c r="E12" i="12" l="1"/>
  <c r="E8" i="12" s="1"/>
  <c r="E24" i="12"/>
  <c r="R46" i="13"/>
  <c r="M19" i="13"/>
  <c r="F8" i="12"/>
  <c r="N11" i="12"/>
  <c r="I8" i="12"/>
  <c r="H8" i="12"/>
  <c r="K19" i="13"/>
  <c r="R20" i="13"/>
  <c r="D12" i="12"/>
  <c r="D8" i="12" s="1"/>
  <c r="I32" i="12"/>
  <c r="N32" i="12" s="1"/>
  <c r="K12" i="12"/>
  <c r="K8" i="12" s="1"/>
  <c r="O199" i="13"/>
  <c r="L8" i="12" l="1"/>
  <c r="N8" i="12"/>
  <c r="R19" i="13"/>
  <c r="M16" i="13"/>
  <c r="R16" i="13" l="1"/>
  <c r="M14" i="13"/>
  <c r="M12" i="13" l="1"/>
  <c r="R12" i="13" s="1"/>
  <c r="R14" i="13"/>
</calcChain>
</file>

<file path=xl/sharedStrings.xml><?xml version="1.0" encoding="utf-8"?>
<sst xmlns="http://schemas.openxmlformats.org/spreadsheetml/2006/main" count="1050" uniqueCount="286">
  <si>
    <t>№ п/п</t>
  </si>
  <si>
    <t>Цель, задачи, показатели результативности</t>
  </si>
  <si>
    <t>Плановый период</t>
  </si>
  <si>
    <t>план</t>
  </si>
  <si>
    <t>факт</t>
  </si>
  <si>
    <t>1-ый год</t>
  </si>
  <si>
    <t>2-ой год</t>
  </si>
  <si>
    <t>Примечание (оценка рисков невыполнения показателей по программе, причины не выполнения, выбор действий по преодолению)</t>
  </si>
  <si>
    <t>Цель</t>
  </si>
  <si>
    <t>Задача 1</t>
  </si>
  <si>
    <t>…</t>
  </si>
  <si>
    <t>Задача 2</t>
  </si>
  <si>
    <t>тыс. рублей</t>
  </si>
  <si>
    <t>федеральный бюджет</t>
  </si>
  <si>
    <t>за январь   -    20__ __ г. (нарастающим итогом)</t>
  </si>
  <si>
    <t>Целевой показатель 1</t>
  </si>
  <si>
    <t>Целевой показатель n</t>
  </si>
  <si>
    <t>Ед. измере-ния</t>
  </si>
  <si>
    <t>январь - июнь</t>
  </si>
  <si>
    <t>значение на конец года</t>
  </si>
  <si>
    <t xml:space="preserve">Итого </t>
  </si>
  <si>
    <t>Статус</t>
  </si>
  <si>
    <t xml:space="preserve">Всего                    </t>
  </si>
  <si>
    <t xml:space="preserve">в том числе:             </t>
  </si>
  <si>
    <t xml:space="preserve">краевой бюджет           </t>
  </si>
  <si>
    <t>юридические лица</t>
  </si>
  <si>
    <t xml:space="preserve">Код бюджетной классификации </t>
  </si>
  <si>
    <t>ГРБС</t>
  </si>
  <si>
    <t>ЦСР</t>
  </si>
  <si>
    <t>ВР</t>
  </si>
  <si>
    <t xml:space="preserve">всего расходные обязательства </t>
  </si>
  <si>
    <t>Расходы по годам</t>
  </si>
  <si>
    <t>Рз Пр</t>
  </si>
  <si>
    <t>подпрограмма 1.1.</t>
  </si>
  <si>
    <t>подпрограмма 1.2.</t>
  </si>
  <si>
    <t>подпрограмма 2.1..</t>
  </si>
  <si>
    <t>подпрограмма 2.2.</t>
  </si>
  <si>
    <t>Подпрограмма 1</t>
  </si>
  <si>
    <t>Подпрограмма n</t>
  </si>
  <si>
    <t xml:space="preserve">федеральный бюджет    </t>
  </si>
  <si>
    <t xml:space="preserve">федеральный бюджет </t>
  </si>
  <si>
    <t>показатели</t>
  </si>
  <si>
    <t>Примечание</t>
  </si>
  <si>
    <t xml:space="preserve">Примечание </t>
  </si>
  <si>
    <t>Источники финансирования</t>
  </si>
  <si>
    <t xml:space="preserve">внебюджетные  источники                 </t>
  </si>
  <si>
    <t>Наименование  программы, подпрограммы</t>
  </si>
  <si>
    <t>Основное мероприятие 1</t>
  </si>
  <si>
    <t>№  п/п</t>
  </si>
  <si>
    <t>Наименование объекта</t>
  </si>
  <si>
    <t>Ед.
измерения</t>
  </si>
  <si>
    <t>Остаток сметной стоимости на 01.01. текущего года</t>
  </si>
  <si>
    <t>План на  201___год</t>
  </si>
  <si>
    <t>Финансирование за январь -          201__г.</t>
  </si>
  <si>
    <t>по ПСД (в ценах        ___г.)</t>
  </si>
  <si>
    <t>в ценах контракта</t>
  </si>
  <si>
    <t xml:space="preserve">по ПСД (в ценах__г.) </t>
  </si>
  <si>
    <t>в ценах контракта, всего в том числе</t>
  </si>
  <si>
    <t>кревой бюджет</t>
  </si>
  <si>
    <t>аванс</t>
  </si>
  <si>
    <t>ввод в действие (квартал)</t>
  </si>
  <si>
    <t>всего, в том числе</t>
  </si>
  <si>
    <t>Сметная стоимость  по утвержденной ПСД  ( в ценах        ___г.)</t>
  </si>
  <si>
    <t>по:_________________________________________________________________</t>
  </si>
  <si>
    <t>Наименовние ГРБС</t>
  </si>
  <si>
    <t>в том числе по ГРБС:</t>
  </si>
  <si>
    <t>Статус (муниципальная программа, подпрограмма)</t>
  </si>
  <si>
    <t>муниципальная программа</t>
  </si>
  <si>
    <t>Наименование муниципальной программы, подпрограммы муниципальной программы</t>
  </si>
  <si>
    <t>к Порядку принятия решений о разработке муниципальных программ Шушенского района, их формировании и реализации</t>
  </si>
  <si>
    <t>районный бюджет</t>
  </si>
  <si>
    <t>бюджеты поселений</t>
  </si>
  <si>
    <t>Мощность</t>
  </si>
  <si>
    <t xml:space="preserve">Информация об использовании бюджетных ассигнований районного бюджета и иных средств на реализацию районной муниципальной программы </t>
  </si>
  <si>
    <t>Расшифровка финансирования по объектам капитального строительства, включенным в муниципальную программу</t>
  </si>
  <si>
    <t>Информация о целевых показателях и показателях результативности муниципальной программы Шушенского района</t>
  </si>
  <si>
    <t>(тыс.руб.)</t>
  </si>
  <si>
    <t>Управление образования Шушенского района</t>
  </si>
  <si>
    <t>"Развитие дошкольного, общего и дополнительного образования детей"</t>
  </si>
  <si>
    <t>"Господдержка детей сирот, организация и осуществление деятельности по опеке и попечительству в отношении несовершеннолетних"</t>
  </si>
  <si>
    <t>078</t>
  </si>
  <si>
    <t>1004</t>
  </si>
  <si>
    <t>0127587</t>
  </si>
  <si>
    <t>0125082</t>
  </si>
  <si>
    <t>0709</t>
  </si>
  <si>
    <t>0127552</t>
  </si>
  <si>
    <t>610</t>
  </si>
  <si>
    <t>Х</t>
  </si>
  <si>
    <t>Отношение численности детей в возрасте 3–7 лет, которым предоставлена возможность получать услуги дошкольного образования, к численности детей в возрасте от 3 до 7 лет, скорректированной на численность детей в возрасте от 5 до 7 лет, обучающихся в школе, проживающих на территории Шушенского района (с учетом групп кратковременного пребывания)</t>
  </si>
  <si>
    <t xml:space="preserve">Отношение среднего балла ЕГЭ (в расчете на 1 предмет) в 10 % школ Шушенского района с лучшими результатами ЕГЭ к среднему баллу ЕГЭ (в расчете на 1 предмет) в 10 % школ Шушенского района с худшими результатами ЕГЭ
</t>
  </si>
  <si>
    <t>Доля  муниципальных общеобразовательных учреждений, соответствующих современным требованиям обучения, в общем количестве муниципальных общеобразовательных учреждений*</t>
  </si>
  <si>
    <t>%</t>
  </si>
  <si>
    <t>Удельный вес воспитанников дошкольных образовательных организаций, расположенных на территории Шушенского района,  обучающихся по программам, соответствующим требованиям стандартов дошкольного образования, в общей численности воспитанников дошкольных образовательных организаций, расположенных на территории Шушенского района</t>
  </si>
  <si>
    <t xml:space="preserve">Доля муниципальных образовательных учреждений, реализующих программы общего образования, здания которых находятся в аварийном состоянии или требуют капитального ремонта, в общей численности муниципальных образовательных учреждений, реализующих программы общего образования 
</t>
  </si>
  <si>
    <t>Доля выпускников  муниципальных общеобразовательных учреждений, не сдавших единый государственный экзамен, в общей численности выпускников  муниципальных общеобразовательных учреждений</t>
  </si>
  <si>
    <t>Доля обучающихся в  муниципальных общеобразовательных учреждений, занимающихся во вторую (третью) смену, в общей численности обучающихся в муниципальных  общеобразовательных учреждениях</t>
  </si>
  <si>
    <t>Доля детей с ограниченными возможностями здоровья, обучающихся в общеобразовательных организациях, имеющих лицензию и аккредитованных  по программам специальных (коррекционных) образовательных учреждений, от количества детей данной категории, обучающихся в общеобразовательных учреждениях</t>
  </si>
  <si>
    <t>Доля детей с ограниченными возможностями здоровья и детей-инвалидов, получающихся качественное общее образование с использованием современного оборудования ( в том числе с использованием дистанционных образовательных технологий), от общей численности детей с ограниченными возможностями здоровья и детей-инвалидов школьного возраста</t>
  </si>
  <si>
    <t>Охват детей в возрасте 5–18 лет программами дополнительного образования (удельный вес численности детей, получающих услуги дополнительного образования, в общей численности детей в возрасте 5–18 лет)</t>
  </si>
  <si>
    <t xml:space="preserve">Удельный вес численности обучающихся по программам общего образования, участвующих в олимпиадах и конкурсах различного уровня, 
в общей численности обучающихся по программам общего образования
</t>
  </si>
  <si>
    <t>Приложение № 2</t>
  </si>
  <si>
    <t>Исп: Петренко Е.В.</t>
  </si>
  <si>
    <t>0117558</t>
  </si>
  <si>
    <t>0701</t>
  </si>
  <si>
    <t>0117559</t>
  </si>
  <si>
    <t>0119215</t>
  </si>
  <si>
    <t>0119101</t>
  </si>
  <si>
    <t>0117421</t>
  </si>
  <si>
    <t>1003</t>
  </si>
  <si>
    <t>0119224</t>
  </si>
  <si>
    <t>0702</t>
  </si>
  <si>
    <t>0117581</t>
  </si>
  <si>
    <t>0707</t>
  </si>
  <si>
    <t>0117582</t>
  </si>
  <si>
    <t>0119201</t>
  </si>
  <si>
    <t>0117585</t>
  </si>
  <si>
    <t>0119202</t>
  </si>
  <si>
    <t>Итого по задаче №1</t>
  </si>
  <si>
    <t>Задача №2 Обеспечить условия и качество обучения, соответствующие федеральным государственным стандапртам начального общего, основного общего, среднего общего образования</t>
  </si>
  <si>
    <t>Итого по задаче №2</t>
  </si>
  <si>
    <t>Задача №3. Обеспечить доступное и качественное дополнительное образование</t>
  </si>
  <si>
    <t>Итого по задаче №3</t>
  </si>
  <si>
    <t>Задача №4 Содействовать выявлению и поддержке одаренных детей</t>
  </si>
  <si>
    <t>Итого по задаче №4</t>
  </si>
  <si>
    <t>Задача №5 Обеспечить безопасный, качественный отдых и оздоровление детей</t>
  </si>
  <si>
    <t>Итого по задаче №5</t>
  </si>
  <si>
    <t>Итого по мероприятию</t>
  </si>
  <si>
    <t>Задача №1 Обеспечить доступность дошкольного образования, соответствующего единому качества дошкольного образования</t>
  </si>
  <si>
    <t>0115059</t>
  </si>
  <si>
    <t>тел.: 3-18-84</t>
  </si>
  <si>
    <t>0111022</t>
  </si>
  <si>
    <t>611</t>
  </si>
  <si>
    <t>612</t>
  </si>
  <si>
    <t>621</t>
  </si>
  <si>
    <t>622</t>
  </si>
  <si>
    <t>412</t>
  </si>
  <si>
    <t>121</t>
  </si>
  <si>
    <t>122</t>
  </si>
  <si>
    <t>244</t>
  </si>
  <si>
    <t>111</t>
  </si>
  <si>
    <t>112</t>
  </si>
  <si>
    <t>851</t>
  </si>
  <si>
    <t>852</t>
  </si>
  <si>
    <t>119</t>
  </si>
  <si>
    <t>0110074080</t>
  </si>
  <si>
    <t>0110074090</t>
  </si>
  <si>
    <t>0110010210</t>
  </si>
  <si>
    <t>0110010310</t>
  </si>
  <si>
    <t>0120010210</t>
  </si>
  <si>
    <t>0110075540</t>
  </si>
  <si>
    <t>0110075560</t>
  </si>
  <si>
    <t>0110075640</t>
  </si>
  <si>
    <t>0110075660</t>
  </si>
  <si>
    <t>0110075880</t>
  </si>
  <si>
    <t>0110090610</t>
  </si>
  <si>
    <t>0110091020</t>
  </si>
  <si>
    <t>0110091030</t>
  </si>
  <si>
    <t>0110091870</t>
  </si>
  <si>
    <t>129</t>
  </si>
  <si>
    <t>0120090610</t>
  </si>
  <si>
    <t>0110091010</t>
  </si>
  <si>
    <t>0110092350</t>
  </si>
  <si>
    <t>01100S5630</t>
  </si>
  <si>
    <t>011007397Г</t>
  </si>
  <si>
    <t>011007397Е</t>
  </si>
  <si>
    <t>01100S397Г</t>
  </si>
  <si>
    <t>01100S397Е</t>
  </si>
  <si>
    <t>0120090210</t>
  </si>
  <si>
    <t>0703</t>
  </si>
  <si>
    <t>011007397Б</t>
  </si>
  <si>
    <t>01100S397Б</t>
  </si>
  <si>
    <t>853</t>
  </si>
  <si>
    <t>0120091870</t>
  </si>
  <si>
    <t>0120090270</t>
  </si>
  <si>
    <t>"Развитие образования Шушенского района на 2014-2019 годы"</t>
  </si>
  <si>
    <t>011007397В</t>
  </si>
  <si>
    <t>01100S397В</t>
  </si>
  <si>
    <t>0110091180</t>
  </si>
  <si>
    <t>01100S553Г</t>
  </si>
  <si>
    <t>012009061</t>
  </si>
  <si>
    <t>011009235</t>
  </si>
  <si>
    <t>0110077450</t>
  </si>
  <si>
    <t>0120091010</t>
  </si>
  <si>
    <t>321</t>
  </si>
  <si>
    <t>01100S8400</t>
  </si>
  <si>
    <t>0110076490</t>
  </si>
  <si>
    <t>0110010480</t>
  </si>
  <si>
    <t>01100S3970</t>
  </si>
  <si>
    <t>01100L0271</t>
  </si>
  <si>
    <t>01100R0271</t>
  </si>
  <si>
    <t>01100S5530</t>
  </si>
  <si>
    <t>исполнение за 3 мес составило 99.90%</t>
  </si>
  <si>
    <t>011001021С</t>
  </si>
  <si>
    <t>Исполнитель Федорова В.А.</t>
  </si>
  <si>
    <t>тел.3 76 46</t>
  </si>
  <si>
    <t>"Развитие образования Шушенского района на 2014-2030 годы"</t>
  </si>
  <si>
    <t>0110010230</t>
  </si>
  <si>
    <t>0110010370</t>
  </si>
  <si>
    <t>0110010380</t>
  </si>
  <si>
    <t>0120010230</t>
  </si>
  <si>
    <t>0120010370</t>
  </si>
  <si>
    <t>0120010380</t>
  </si>
  <si>
    <t>012001038М</t>
  </si>
  <si>
    <t>В.Ю. Киримов</t>
  </si>
  <si>
    <t>Приложение № 7</t>
  </si>
  <si>
    <t>Отчетный период (предшествующий год)</t>
  </si>
  <si>
    <t>Приложение № 8 к Порядку принятия решений о разработке муниципальных программ Шушенского района, их формировании и реализации</t>
  </si>
  <si>
    <t>Информация об использовании бюджетных ассигнованийрайонного бюджета и иных средств на реализацию мероприятий муниципальной программы ( с расшифровкойй по главным распорядителям средств районного бюджета, ведомственным целевым программам, основным мероприятиям, а также по годам реализации муниципальной программы)</t>
  </si>
  <si>
    <t>2019 (отчетный период)</t>
  </si>
  <si>
    <t>2019 (отчетный год)</t>
  </si>
  <si>
    <t>Приложение № 9</t>
  </si>
  <si>
    <t>Приложение № 10</t>
  </si>
  <si>
    <t>«Обеспечение реализации муниципальной программы и прочие мероприятия»</t>
  </si>
  <si>
    <t>Подпрограмма 2</t>
  </si>
  <si>
    <t>«Развитие Российского движения школьников»</t>
  </si>
  <si>
    <t>Подпрограмма 3</t>
  </si>
  <si>
    <t>Итого по подпрограмме</t>
  </si>
  <si>
    <t>0110010490</t>
  </si>
  <si>
    <t>0110053030</t>
  </si>
  <si>
    <t>01100S5980</t>
  </si>
  <si>
    <t>011Е15160</t>
  </si>
  <si>
    <t>011Е45210</t>
  </si>
  <si>
    <t>0110010360</t>
  </si>
  <si>
    <t>0110097030</t>
  </si>
  <si>
    <t>613</t>
  </si>
  <si>
    <t>623</t>
  </si>
  <si>
    <t>633</t>
  </si>
  <si>
    <t>813</t>
  </si>
  <si>
    <t>0120010360</t>
  </si>
  <si>
    <t>012001036М</t>
  </si>
  <si>
    <t>0120010490</t>
  </si>
  <si>
    <t>0110091650</t>
  </si>
  <si>
    <t>0130092150</t>
  </si>
  <si>
    <t>0130092160</t>
  </si>
  <si>
    <t>исполнение за 6 мес составило 100%</t>
  </si>
  <si>
    <t>исполнение за 6 мес составило 89,7%</t>
  </si>
  <si>
    <t>Руководитель управления образования</t>
  </si>
  <si>
    <t>0110010350</t>
  </si>
  <si>
    <t>0120010350</t>
  </si>
  <si>
    <t>012001035М</t>
  </si>
  <si>
    <t>01100L3040</t>
  </si>
  <si>
    <t>исполнение за 12 мес составило 97,16%</t>
  </si>
  <si>
    <t>исполнение за 12 мес составило 99,99%</t>
  </si>
  <si>
    <t>исполнение за 12 мес составило 100%</t>
  </si>
  <si>
    <t>исполнение за 12 мес составило 90,71</t>
  </si>
  <si>
    <t>исполнение за 12 мес составило 83,97%</t>
  </si>
  <si>
    <t>исполнение за 12 мес составило 81,66%</t>
  </si>
  <si>
    <t>исполнение за 12 мес составило 99,83%</t>
  </si>
  <si>
    <t>исполнение за 12 мес составило 99,66,16%</t>
  </si>
  <si>
    <t>исполнение за 12 мес составило 98,68%</t>
  </si>
  <si>
    <t>исполнение за 12 мес составило 88,60%</t>
  </si>
  <si>
    <t>исполнение за 12 мес составило 89,75%</t>
  </si>
  <si>
    <t>исполнение за 12 мес составило 91,63%</t>
  </si>
  <si>
    <t>исполнение за 12 мес составило 95,1%</t>
  </si>
  <si>
    <t>исполнение за 12 мес составило 99,70%</t>
  </si>
  <si>
    <t>исполнение за 12 мес составило 84,07%</t>
  </si>
  <si>
    <t>исполнение за 12 мес составило83,94%</t>
  </si>
  <si>
    <t>исполнение за 12 мес составило 87,33%</t>
  </si>
  <si>
    <t>исполнение за 12 мес составило 88,22%</t>
  </si>
  <si>
    <t>исполнение за 12 мес составило 78,67%</t>
  </si>
  <si>
    <t>исполнение за 12 мес составило 99,97%</t>
  </si>
  <si>
    <t>исполнение за 12 мес составило 85,42%</t>
  </si>
  <si>
    <t>исполнение за 12 мес составило 81,78%</t>
  </si>
  <si>
    <t>исполнение за 12 мес составило 99,89%</t>
  </si>
  <si>
    <t>исполнение за 12 мес составило 9,93%</t>
  </si>
  <si>
    <t>исполнение за 12 мес составило 93,65%</t>
  </si>
  <si>
    <t>исполнение за 12 мес составило 99,85%</t>
  </si>
  <si>
    <t>исполнение за 12 мес составило 95,69%</t>
  </si>
  <si>
    <t>исполнение за 12 мес составило 60%</t>
  </si>
  <si>
    <t>исполнение за 12 мес составило 99,07%</t>
  </si>
  <si>
    <t>исполнение за 12 мес составило 99,88%</t>
  </si>
  <si>
    <t>исполнение за 12 мес составило 98,66%</t>
  </si>
  <si>
    <t>исполнение за 12 мес составило 86,88%</t>
  </si>
  <si>
    <t>исполнение за 12 мес составило 83,94%</t>
  </si>
  <si>
    <t xml:space="preserve">Задача 5 Обеспечить безопасный, качественный отдых и оздоровление детей в летний период </t>
  </si>
  <si>
    <t>Доля оздоровленных детей школьного возраста</t>
  </si>
  <si>
    <t>Цель: реализация государственной политики в области воспитания подрастающего поколения через  развитие Российского движения школьников  в районе.</t>
  </si>
  <si>
    <t>Подпрограмма № 3 «Развитие Российского движения школьников в Шушенском районе»</t>
  </si>
  <si>
    <t xml:space="preserve">Доля обучающихся, ставших  участниками и активистами движения РДШ и Юнармии   </t>
  </si>
  <si>
    <t xml:space="preserve">Созданы в общеобразовательных организациях:
юнармейские отряды  
</t>
  </si>
  <si>
    <t>Подпрограмма № 2  «Обеспечение реализации муниципальной программы и прочие мероприятия»</t>
  </si>
  <si>
    <t>Задача 1: Организация деятельности  учреждений, обеспечивающих деятельность образовательных организаций.</t>
  </si>
  <si>
    <t>своевременное доведение главным распорядителем лимитов бюджетных обязательств до подведомственных учреждений, предусмотренных законом о бюджете за отчетный год</t>
  </si>
  <si>
    <t>соблюдение сроков предоставления годовой бюджетной отчетности</t>
  </si>
  <si>
    <t>своевременность утверждения муниципальных заданий подведомственных учреждениям на текущий финансовый год и плановый период</t>
  </si>
  <si>
    <t>своевременность утверждения планов финансово-хозяйственной деятельности подведомственных Управлению образования Шушенского района учреждений на текущий финансовый год и плановый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</si>
</sst>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2" formatCode="#,##0.0"/>
    <numFmt numFmtId="177" formatCode="#,##0.000"/>
    <numFmt numFmtId="184" formatCode="0.000"/>
  </numFmts>
  <fonts count="19" x14ac:knownFonts="1">
    <font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1"/>
      <name val="Times New Roman"/>
      <family val="1"/>
    </font>
    <font>
      <sz val="1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Arial Cyr"/>
      <charset val="204"/>
    </font>
    <font>
      <sz val="9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2" fillId="0" borderId="0"/>
  </cellStyleXfs>
  <cellXfs count="1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horizontal="left" wrapText="1"/>
    </xf>
    <xf numFmtId="0" fontId="7" fillId="0" borderId="0" xfId="0" applyFont="1"/>
    <xf numFmtId="0" fontId="10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/>
    <xf numFmtId="0" fontId="2" fillId="0" borderId="0" xfId="0" applyFont="1" applyFill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2" fontId="15" fillId="0" borderId="1" xfId="0" applyNumberFormat="1" applyFont="1" applyFill="1" applyBorder="1" applyAlignment="1">
      <alignment horizontal="center" vertical="center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 applyFill="1"/>
    <xf numFmtId="177" fontId="16" fillId="0" borderId="1" xfId="0" applyNumberFormat="1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wrapText="1"/>
    </xf>
    <xf numFmtId="49" fontId="11" fillId="0" borderId="1" xfId="0" applyNumberFormat="1" applyFont="1" applyFill="1" applyBorder="1" applyAlignment="1">
      <alignment horizontal="center"/>
    </xf>
    <xf numFmtId="177" fontId="11" fillId="0" borderId="1" xfId="0" applyNumberFormat="1" applyFont="1" applyFill="1" applyBorder="1" applyAlignment="1">
      <alignment wrapText="1"/>
    </xf>
    <xf numFmtId="177" fontId="16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wrapText="1"/>
    </xf>
    <xf numFmtId="0" fontId="11" fillId="0" borderId="1" xfId="0" applyFont="1" applyFill="1" applyBorder="1"/>
    <xf numFmtId="0" fontId="11" fillId="0" borderId="0" xfId="0" applyFont="1" applyFill="1"/>
    <xf numFmtId="0" fontId="6" fillId="0" borderId="0" xfId="0" applyFont="1" applyFill="1" applyAlignment="1">
      <alignment horizontal="left" wrapText="1"/>
    </xf>
    <xf numFmtId="0" fontId="0" fillId="0" borderId="0" xfId="0" applyFill="1" applyAlignment="1">
      <alignment horizontal="right"/>
    </xf>
    <xf numFmtId="49" fontId="11" fillId="0" borderId="1" xfId="0" applyNumberFormat="1" applyFont="1" applyFill="1" applyBorder="1" applyAlignment="1"/>
    <xf numFmtId="0" fontId="16" fillId="0" borderId="1" xfId="0" applyFont="1" applyFill="1" applyBorder="1"/>
    <xf numFmtId="0" fontId="16" fillId="0" borderId="0" xfId="0" applyFont="1" applyFill="1"/>
    <xf numFmtId="0" fontId="16" fillId="0" borderId="1" xfId="0" applyFont="1" applyFill="1" applyBorder="1" applyAlignment="1">
      <alignment vertical="top" wrapText="1"/>
    </xf>
    <xf numFmtId="49" fontId="16" fillId="0" borderId="1" xfId="0" applyNumberFormat="1" applyFont="1" applyFill="1" applyBorder="1" applyAlignment="1">
      <alignment horizontal="center"/>
    </xf>
    <xf numFmtId="2" fontId="11" fillId="0" borderId="0" xfId="0" applyNumberFormat="1" applyFont="1" applyFill="1"/>
    <xf numFmtId="49" fontId="16" fillId="0" borderId="1" xfId="0" applyNumberFormat="1" applyFont="1" applyFill="1" applyBorder="1" applyAlignment="1"/>
    <xf numFmtId="0" fontId="6" fillId="0" borderId="0" xfId="0" applyFont="1" applyFill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0" fillId="0" borderId="1" xfId="0" applyFill="1" applyBorder="1"/>
    <xf numFmtId="177" fontId="11" fillId="0" borderId="1" xfId="0" applyNumberFormat="1" applyFont="1" applyFill="1" applyBorder="1"/>
    <xf numFmtId="177" fontId="0" fillId="0" borderId="1" xfId="0" applyNumberFormat="1" applyFill="1" applyBorder="1"/>
    <xf numFmtId="184" fontId="0" fillId="0" borderId="0" xfId="0" applyNumberFormat="1" applyFill="1"/>
    <xf numFmtId="4" fontId="11" fillId="0" borderId="1" xfId="0" applyNumberFormat="1" applyFont="1" applyFill="1" applyBorder="1" applyAlignment="1">
      <alignment wrapText="1"/>
    </xf>
    <xf numFmtId="4" fontId="11" fillId="0" borderId="1" xfId="0" applyNumberFormat="1" applyFont="1" applyFill="1" applyBorder="1"/>
    <xf numFmtId="4" fontId="11" fillId="0" borderId="0" xfId="0" applyNumberFormat="1" applyFont="1" applyFill="1" applyBorder="1"/>
    <xf numFmtId="0" fontId="0" fillId="0" borderId="0" xfId="0" applyFill="1" applyBorder="1"/>
    <xf numFmtId="0" fontId="3" fillId="0" borderId="0" xfId="0" applyFont="1" applyFill="1" applyBorder="1"/>
    <xf numFmtId="0" fontId="4" fillId="0" borderId="0" xfId="0" applyFont="1" applyFill="1" applyBorder="1"/>
    <xf numFmtId="177" fontId="0" fillId="0" borderId="0" xfId="0" applyNumberFormat="1" applyFill="1"/>
    <xf numFmtId="0" fontId="2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vertical="center" wrapText="1"/>
    </xf>
    <xf numFmtId="2" fontId="0" fillId="0" borderId="0" xfId="0" applyNumberFormat="1" applyFill="1"/>
    <xf numFmtId="177" fontId="11" fillId="0" borderId="1" xfId="0" applyNumberFormat="1" applyFont="1" applyFill="1" applyBorder="1" applyAlignment="1">
      <alignment horizontal="center" wrapText="1"/>
    </xf>
    <xf numFmtId="0" fontId="11" fillId="0" borderId="0" xfId="0" applyFont="1" applyFill="1" applyBorder="1"/>
    <xf numFmtId="0" fontId="6" fillId="0" borderId="0" xfId="0" applyFont="1" applyFill="1" applyAlignment="1">
      <alignment horizontal="center"/>
    </xf>
    <xf numFmtId="0" fontId="11" fillId="0" borderId="7" xfId="0" applyFont="1" applyFill="1" applyBorder="1" applyAlignment="1">
      <alignment horizontal="center" vertical="top" wrapText="1"/>
    </xf>
    <xf numFmtId="4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wrapText="1"/>
    </xf>
    <xf numFmtId="177" fontId="16" fillId="2" borderId="1" xfId="0" applyNumberFormat="1" applyFont="1" applyFill="1" applyBorder="1" applyAlignment="1">
      <alignment horizontal="center"/>
    </xf>
    <xf numFmtId="177" fontId="2" fillId="0" borderId="0" xfId="0" applyNumberFormat="1" applyFont="1" applyFill="1" applyBorder="1"/>
    <xf numFmtId="177" fontId="0" fillId="0" borderId="0" xfId="0" applyNumberFormat="1" applyFill="1" applyBorder="1"/>
    <xf numFmtId="0" fontId="2" fillId="0" borderId="0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Fill="1" applyBorder="1" applyAlignment="1">
      <alignment horizontal="center"/>
    </xf>
    <xf numFmtId="0" fontId="17" fillId="0" borderId="0" xfId="1" applyFont="1" applyFill="1" applyBorder="1" applyAlignment="1">
      <alignment vertical="center" wrapText="1"/>
    </xf>
    <xf numFmtId="49" fontId="2" fillId="0" borderId="0" xfId="0" applyNumberFormat="1" applyFont="1" applyAlignment="1">
      <alignment wrapText="1"/>
    </xf>
    <xf numFmtId="0" fontId="18" fillId="0" borderId="1" xfId="0" applyFont="1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2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8" xfId="0" applyFont="1" applyBorder="1" applyAlignment="1">
      <alignment wrapText="1"/>
    </xf>
    <xf numFmtId="0" fontId="2" fillId="0" borderId="1" xfId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6" fillId="0" borderId="0" xfId="0" applyFont="1" applyAlignment="1">
      <alignment horizontal="center" wrapText="1"/>
    </xf>
    <xf numFmtId="0" fontId="2" fillId="0" borderId="1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0" borderId="9" xfId="1" applyFont="1" applyFill="1" applyBorder="1" applyAlignment="1">
      <alignment horizontal="left" vertical="center" wrapText="1"/>
    </xf>
    <xf numFmtId="0" fontId="2" fillId="0" borderId="10" xfId="1" applyFont="1" applyFill="1" applyBorder="1" applyAlignment="1">
      <alignment horizontal="left" vertical="center" wrapText="1"/>
    </xf>
    <xf numFmtId="0" fontId="2" fillId="0" borderId="11" xfId="1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8" fillId="0" borderId="1" xfId="0" applyFont="1" applyBorder="1" applyAlignment="1">
      <alignment horizontal="left"/>
    </xf>
    <xf numFmtId="0" fontId="11" fillId="0" borderId="18" xfId="0" applyFont="1" applyFill="1" applyBorder="1" applyAlignment="1">
      <alignment horizontal="center" vertical="top" wrapText="1"/>
    </xf>
    <xf numFmtId="0" fontId="11" fillId="0" borderId="7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top" wrapText="1"/>
    </xf>
    <xf numFmtId="0" fontId="16" fillId="0" borderId="10" xfId="0" applyFont="1" applyFill="1" applyBorder="1" applyAlignment="1">
      <alignment horizontal="left" vertical="top" wrapText="1"/>
    </xf>
    <xf numFmtId="0" fontId="16" fillId="0" borderId="1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7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172" fontId="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172" fontId="1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</cellXfs>
  <cellStyles count="2">
    <cellStyle name="Обычный" xfId="0" builtinId="0"/>
    <cellStyle name="Обычный 2" xfId="1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view="pageBreakPreview" zoomScaleNormal="100" zoomScaleSheetLayoutView="100" workbookViewId="0">
      <selection activeCell="D21" sqref="D21"/>
    </sheetView>
  </sheetViews>
  <sheetFormatPr defaultRowHeight="18.75" customHeight="1" x14ac:dyDescent="0.2"/>
  <cols>
    <col min="1" max="1" width="4" style="2" customWidth="1"/>
    <col min="2" max="2" width="33.28515625" style="2" customWidth="1"/>
    <col min="3" max="3" width="5.85546875" style="2" customWidth="1"/>
    <col min="4" max="4" width="8.5703125" style="2" customWidth="1"/>
    <col min="5" max="5" width="9" style="2" customWidth="1"/>
    <col min="6" max="7" width="6.28515625" style="2" customWidth="1"/>
    <col min="8" max="9" width="6.28515625" style="29" customWidth="1"/>
    <col min="10" max="11" width="6.28515625" style="2" customWidth="1"/>
    <col min="12" max="12" width="17.42578125" style="2" customWidth="1"/>
    <col min="13" max="16384" width="9.140625" style="2"/>
  </cols>
  <sheetData>
    <row r="1" spans="1:12" ht="18.75" customHeight="1" x14ac:dyDescent="0.25">
      <c r="J1" s="94" t="s">
        <v>204</v>
      </c>
      <c r="K1" s="94"/>
      <c r="L1" s="94"/>
    </row>
    <row r="2" spans="1:12" ht="71.25" customHeight="1" x14ac:dyDescent="0.25">
      <c r="J2" s="95" t="s">
        <v>69</v>
      </c>
      <c r="K2" s="95"/>
      <c r="L2" s="95"/>
    </row>
    <row r="3" spans="1:12" ht="18.75" customHeight="1" x14ac:dyDescent="0.25">
      <c r="J3" s="19"/>
      <c r="K3" s="19"/>
      <c r="L3" s="19"/>
    </row>
    <row r="4" spans="1:12" ht="39.75" customHeight="1" x14ac:dyDescent="0.25">
      <c r="B4" s="91" t="s">
        <v>75</v>
      </c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2" ht="18.75" customHeight="1" thickBot="1" x14ac:dyDescent="0.25"/>
    <row r="6" spans="1:12" s="1" customFormat="1" ht="42" customHeight="1" x14ac:dyDescent="0.2">
      <c r="A6" s="113" t="s">
        <v>0</v>
      </c>
      <c r="B6" s="116" t="s">
        <v>1</v>
      </c>
      <c r="C6" s="110" t="s">
        <v>17</v>
      </c>
      <c r="D6" s="92" t="s">
        <v>205</v>
      </c>
      <c r="E6" s="92"/>
      <c r="F6" s="92"/>
      <c r="G6" s="92"/>
      <c r="H6" s="92"/>
      <c r="I6" s="92"/>
      <c r="J6" s="92" t="s">
        <v>2</v>
      </c>
      <c r="K6" s="92"/>
      <c r="L6" s="96" t="s">
        <v>7</v>
      </c>
    </row>
    <row r="7" spans="1:12" s="1" customFormat="1" ht="28.5" customHeight="1" x14ac:dyDescent="0.2">
      <c r="A7" s="114"/>
      <c r="B7" s="117"/>
      <c r="C7" s="111"/>
      <c r="D7" s="102">
        <v>2019</v>
      </c>
      <c r="E7" s="102"/>
      <c r="F7" s="100" t="s">
        <v>18</v>
      </c>
      <c r="G7" s="101"/>
      <c r="H7" s="99" t="s">
        <v>19</v>
      </c>
      <c r="I7" s="99"/>
      <c r="J7" s="102" t="s">
        <v>5</v>
      </c>
      <c r="K7" s="102" t="s">
        <v>6</v>
      </c>
      <c r="L7" s="97"/>
    </row>
    <row r="8" spans="1:12" s="1" customFormat="1" ht="18.75" customHeight="1" thickBot="1" x14ac:dyDescent="0.25">
      <c r="A8" s="115"/>
      <c r="B8" s="118"/>
      <c r="C8" s="112"/>
      <c r="D8" s="5" t="s">
        <v>3</v>
      </c>
      <c r="E8" s="5" t="s">
        <v>4</v>
      </c>
      <c r="F8" s="5" t="s">
        <v>3</v>
      </c>
      <c r="G8" s="5" t="s">
        <v>4</v>
      </c>
      <c r="H8" s="62" t="s">
        <v>3</v>
      </c>
      <c r="I8" s="62" t="s">
        <v>4</v>
      </c>
      <c r="J8" s="103"/>
      <c r="K8" s="103"/>
      <c r="L8" s="98"/>
    </row>
    <row r="9" spans="1:12" ht="18.75" customHeight="1" x14ac:dyDescent="0.2">
      <c r="A9" s="6"/>
      <c r="B9" s="7" t="s">
        <v>8</v>
      </c>
      <c r="C9" s="7"/>
      <c r="D9" s="63"/>
      <c r="E9" s="63"/>
      <c r="F9" s="7"/>
      <c r="G9" s="7"/>
      <c r="H9" s="7"/>
      <c r="I9" s="63"/>
      <c r="J9" s="7"/>
      <c r="K9" s="7"/>
      <c r="L9" s="8"/>
    </row>
    <row r="10" spans="1:12" ht="18.75" customHeight="1" x14ac:dyDescent="0.2">
      <c r="A10" s="6"/>
      <c r="B10" s="7" t="s">
        <v>15</v>
      </c>
      <c r="C10" s="7"/>
      <c r="D10" s="63"/>
      <c r="E10" s="63"/>
      <c r="F10" s="7"/>
      <c r="G10" s="7"/>
      <c r="H10" s="7"/>
      <c r="I10" s="63"/>
      <c r="J10" s="7"/>
      <c r="K10" s="7"/>
      <c r="L10" s="8"/>
    </row>
    <row r="11" spans="1:12" ht="113.25" customHeight="1" x14ac:dyDescent="0.2">
      <c r="A11" s="6"/>
      <c r="B11" s="48" t="s">
        <v>88</v>
      </c>
      <c r="C11" s="83" t="s">
        <v>91</v>
      </c>
      <c r="D11" s="84">
        <v>100</v>
      </c>
      <c r="E11" s="84">
        <v>100</v>
      </c>
      <c r="F11" s="84">
        <v>100</v>
      </c>
      <c r="G11" s="84">
        <v>100</v>
      </c>
      <c r="H11" s="84">
        <v>100</v>
      </c>
      <c r="I11" s="84">
        <v>100</v>
      </c>
      <c r="J11" s="84">
        <v>100</v>
      </c>
      <c r="K11" s="84">
        <v>100</v>
      </c>
      <c r="L11" s="8"/>
    </row>
    <row r="12" spans="1:12" ht="94.5" customHeight="1" x14ac:dyDescent="0.2">
      <c r="A12" s="6"/>
      <c r="B12" s="85" t="s">
        <v>89</v>
      </c>
      <c r="C12" s="86" t="s">
        <v>91</v>
      </c>
      <c r="D12" s="84">
        <v>1.27</v>
      </c>
      <c r="E12" s="84">
        <v>1.27</v>
      </c>
      <c r="F12" s="84">
        <v>1.27</v>
      </c>
      <c r="G12" s="84">
        <v>1.27</v>
      </c>
      <c r="H12" s="84">
        <v>1.27</v>
      </c>
      <c r="I12" s="84">
        <v>1.27</v>
      </c>
      <c r="J12" s="84">
        <v>1.27</v>
      </c>
      <c r="K12" s="84">
        <v>1.27</v>
      </c>
      <c r="L12" s="8"/>
    </row>
    <row r="13" spans="1:12" ht="72" customHeight="1" x14ac:dyDescent="0.2">
      <c r="A13" s="6"/>
      <c r="B13" s="48" t="s">
        <v>90</v>
      </c>
      <c r="C13" s="83" t="s">
        <v>91</v>
      </c>
      <c r="D13" s="84">
        <v>85.7</v>
      </c>
      <c r="E13" s="84">
        <v>85.7</v>
      </c>
      <c r="F13" s="84">
        <v>85.7</v>
      </c>
      <c r="G13" s="84">
        <v>85.7</v>
      </c>
      <c r="H13" s="84">
        <v>85.7</v>
      </c>
      <c r="I13" s="84">
        <v>85.7</v>
      </c>
      <c r="J13" s="84">
        <v>85.7</v>
      </c>
      <c r="K13" s="84">
        <v>85.7</v>
      </c>
      <c r="L13" s="8"/>
    </row>
    <row r="14" spans="1:12" ht="18.75" customHeight="1" x14ac:dyDescent="0.2">
      <c r="A14" s="6"/>
      <c r="B14" s="7" t="s">
        <v>16</v>
      </c>
      <c r="C14" s="7"/>
      <c r="D14" s="84"/>
      <c r="E14" s="84"/>
      <c r="F14" s="84"/>
      <c r="G14" s="84"/>
      <c r="H14" s="84"/>
      <c r="I14" s="84"/>
      <c r="J14" s="84"/>
      <c r="K14" s="84"/>
      <c r="L14" s="8"/>
    </row>
    <row r="15" spans="1:12" ht="18.75" customHeight="1" x14ac:dyDescent="0.2">
      <c r="A15" s="4"/>
      <c r="B15" s="3" t="s">
        <v>9</v>
      </c>
      <c r="C15" s="3"/>
      <c r="D15" s="87"/>
      <c r="E15" s="87"/>
      <c r="F15" s="87"/>
      <c r="G15" s="87"/>
      <c r="H15" s="87"/>
      <c r="I15" s="87"/>
      <c r="J15" s="87"/>
      <c r="K15" s="87"/>
      <c r="L15" s="88"/>
    </row>
    <row r="16" spans="1:12" ht="18.75" customHeight="1" x14ac:dyDescent="0.2">
      <c r="A16" s="4"/>
      <c r="B16" s="3" t="s">
        <v>33</v>
      </c>
      <c r="C16" s="3"/>
      <c r="D16" s="87"/>
      <c r="E16" s="87"/>
      <c r="F16" s="87"/>
      <c r="G16" s="87"/>
      <c r="H16" s="87"/>
      <c r="I16" s="87"/>
      <c r="J16" s="87"/>
      <c r="K16" s="87"/>
      <c r="L16" s="88"/>
    </row>
    <row r="17" spans="1:12" ht="18.75" customHeight="1" x14ac:dyDescent="0.2">
      <c r="A17" s="4"/>
      <c r="B17" s="3" t="s">
        <v>41</v>
      </c>
      <c r="C17" s="3"/>
      <c r="D17" s="87"/>
      <c r="E17" s="87"/>
      <c r="F17" s="87"/>
      <c r="G17" s="87"/>
      <c r="H17" s="87"/>
      <c r="I17" s="87"/>
      <c r="J17" s="87"/>
      <c r="K17" s="87"/>
      <c r="L17" s="88"/>
    </row>
    <row r="18" spans="1:12" ht="115.5" customHeight="1" x14ac:dyDescent="0.2">
      <c r="A18" s="4"/>
      <c r="B18" s="48" t="s">
        <v>92</v>
      </c>
      <c r="C18" s="83" t="s">
        <v>91</v>
      </c>
      <c r="D18" s="87">
        <v>100</v>
      </c>
      <c r="E18" s="87">
        <v>100</v>
      </c>
      <c r="F18" s="87">
        <v>100</v>
      </c>
      <c r="G18" s="87">
        <v>100</v>
      </c>
      <c r="H18" s="87">
        <v>100</v>
      </c>
      <c r="I18" s="87">
        <v>100</v>
      </c>
      <c r="J18" s="87">
        <v>100</v>
      </c>
      <c r="K18" s="87">
        <v>100</v>
      </c>
      <c r="L18" s="88"/>
    </row>
    <row r="19" spans="1:12" ht="18.75" customHeight="1" x14ac:dyDescent="0.2">
      <c r="A19" s="4"/>
      <c r="B19" s="3" t="s">
        <v>34</v>
      </c>
      <c r="C19" s="3"/>
      <c r="D19" s="87"/>
      <c r="E19" s="87"/>
      <c r="F19" s="87"/>
      <c r="G19" s="87"/>
      <c r="H19" s="87"/>
      <c r="I19" s="87"/>
      <c r="J19" s="87"/>
      <c r="K19" s="87"/>
      <c r="L19" s="88"/>
    </row>
    <row r="20" spans="1:12" ht="18.75" customHeight="1" x14ac:dyDescent="0.2">
      <c r="A20" s="4"/>
      <c r="B20" s="3" t="s">
        <v>41</v>
      </c>
      <c r="C20" s="3"/>
      <c r="D20" s="87"/>
      <c r="E20" s="87"/>
      <c r="F20" s="87"/>
      <c r="G20" s="87"/>
      <c r="H20" s="87"/>
      <c r="I20" s="87"/>
      <c r="J20" s="87"/>
      <c r="K20" s="87"/>
      <c r="L20" s="88"/>
    </row>
    <row r="21" spans="1:12" ht="91.5" customHeight="1" x14ac:dyDescent="0.2">
      <c r="A21" s="4"/>
      <c r="B21" s="48" t="s">
        <v>93</v>
      </c>
      <c r="C21" s="86" t="s">
        <v>91</v>
      </c>
      <c r="D21" s="87">
        <v>42.8</v>
      </c>
      <c r="E21" s="87">
        <v>42.8</v>
      </c>
      <c r="F21" s="87">
        <v>42.8</v>
      </c>
      <c r="G21" s="87">
        <v>42.8</v>
      </c>
      <c r="H21" s="87">
        <v>42.8</v>
      </c>
      <c r="I21" s="87">
        <v>42.8</v>
      </c>
      <c r="J21" s="87">
        <v>42.8</v>
      </c>
      <c r="K21" s="87">
        <v>42.8</v>
      </c>
      <c r="L21" s="88"/>
    </row>
    <row r="22" spans="1:12" ht="82.5" customHeight="1" x14ac:dyDescent="0.2">
      <c r="A22" s="4"/>
      <c r="B22" s="48" t="s">
        <v>94</v>
      </c>
      <c r="C22" s="83" t="s">
        <v>91</v>
      </c>
      <c r="D22" s="87">
        <v>0</v>
      </c>
      <c r="E22" s="87">
        <v>0</v>
      </c>
      <c r="F22" s="87">
        <v>0</v>
      </c>
      <c r="G22" s="87">
        <v>0</v>
      </c>
      <c r="H22" s="87">
        <v>0</v>
      </c>
      <c r="I22" s="87">
        <v>0</v>
      </c>
      <c r="J22" s="87">
        <v>0</v>
      </c>
      <c r="K22" s="87">
        <v>0</v>
      </c>
      <c r="L22" s="88"/>
    </row>
    <row r="23" spans="1:12" ht="82.5" customHeight="1" x14ac:dyDescent="0.2">
      <c r="A23" s="4"/>
      <c r="B23" s="48" t="s">
        <v>95</v>
      </c>
      <c r="C23" s="86" t="s">
        <v>91</v>
      </c>
      <c r="D23" s="87">
        <v>4.8</v>
      </c>
      <c r="E23" s="87">
        <v>4.8</v>
      </c>
      <c r="F23" s="87">
        <v>4.8</v>
      </c>
      <c r="G23" s="87">
        <v>4.8</v>
      </c>
      <c r="H23" s="87">
        <v>4.8</v>
      </c>
      <c r="I23" s="87">
        <v>4.8</v>
      </c>
      <c r="J23" s="87">
        <v>4.8</v>
      </c>
      <c r="K23" s="87">
        <v>4.8</v>
      </c>
      <c r="L23" s="88"/>
    </row>
    <row r="24" spans="1:12" ht="98.25" customHeight="1" x14ac:dyDescent="0.2">
      <c r="A24" s="4"/>
      <c r="B24" s="48" t="s">
        <v>96</v>
      </c>
      <c r="C24" s="89" t="s">
        <v>91</v>
      </c>
      <c r="D24" s="87">
        <v>100</v>
      </c>
      <c r="E24" s="87">
        <v>100</v>
      </c>
      <c r="F24" s="87">
        <v>100</v>
      </c>
      <c r="G24" s="87">
        <v>100</v>
      </c>
      <c r="H24" s="87">
        <v>100</v>
      </c>
      <c r="I24" s="87">
        <v>100</v>
      </c>
      <c r="J24" s="87">
        <v>100</v>
      </c>
      <c r="K24" s="87">
        <v>100</v>
      </c>
      <c r="L24" s="88"/>
    </row>
    <row r="25" spans="1:12" ht="120" customHeight="1" x14ac:dyDescent="0.2">
      <c r="A25" s="4"/>
      <c r="B25" s="48" t="s">
        <v>97</v>
      </c>
      <c r="C25" s="89" t="s">
        <v>91</v>
      </c>
      <c r="D25" s="87">
        <v>78</v>
      </c>
      <c r="E25" s="87">
        <v>78</v>
      </c>
      <c r="F25" s="87">
        <v>78</v>
      </c>
      <c r="G25" s="87">
        <v>78</v>
      </c>
      <c r="H25" s="87">
        <v>78</v>
      </c>
      <c r="I25" s="87">
        <v>78</v>
      </c>
      <c r="J25" s="87">
        <v>78</v>
      </c>
      <c r="K25" s="87">
        <v>78</v>
      </c>
      <c r="L25" s="88"/>
    </row>
    <row r="26" spans="1:12" ht="18.75" customHeight="1" x14ac:dyDescent="0.2">
      <c r="A26" s="4"/>
      <c r="B26" s="3" t="s">
        <v>11</v>
      </c>
      <c r="C26" s="3"/>
      <c r="D26" s="87"/>
      <c r="E26" s="87"/>
      <c r="F26" s="87"/>
      <c r="G26" s="87"/>
      <c r="H26" s="87"/>
      <c r="I26" s="87"/>
      <c r="J26" s="87"/>
      <c r="K26" s="87"/>
      <c r="L26" s="88"/>
    </row>
    <row r="27" spans="1:12" ht="18.75" customHeight="1" x14ac:dyDescent="0.2">
      <c r="A27" s="4"/>
      <c r="B27" s="3" t="s">
        <v>35</v>
      </c>
      <c r="C27" s="3"/>
      <c r="D27" s="87"/>
      <c r="E27" s="87"/>
      <c r="F27" s="87"/>
      <c r="G27" s="87"/>
      <c r="H27" s="87"/>
      <c r="I27" s="87"/>
      <c r="J27" s="87"/>
      <c r="K27" s="87"/>
      <c r="L27" s="88"/>
    </row>
    <row r="28" spans="1:12" ht="18.75" customHeight="1" x14ac:dyDescent="0.2">
      <c r="A28" s="4"/>
      <c r="B28" s="3" t="s">
        <v>41</v>
      </c>
      <c r="C28" s="3"/>
      <c r="D28" s="87"/>
      <c r="E28" s="87"/>
      <c r="F28" s="87"/>
      <c r="G28" s="87"/>
      <c r="H28" s="87"/>
      <c r="I28" s="87"/>
      <c r="J28" s="87"/>
      <c r="K28" s="87"/>
      <c r="L28" s="88"/>
    </row>
    <row r="29" spans="1:12" ht="47.25" customHeight="1" x14ac:dyDescent="0.2">
      <c r="A29" s="4"/>
      <c r="B29" s="85" t="s">
        <v>98</v>
      </c>
      <c r="C29" s="83" t="s">
        <v>91</v>
      </c>
      <c r="D29" s="87">
        <v>70.599999999999994</v>
      </c>
      <c r="E29" s="87">
        <v>70.599999999999994</v>
      </c>
      <c r="F29" s="87">
        <v>70.599999999999994</v>
      </c>
      <c r="G29" s="87">
        <v>70.599999999999994</v>
      </c>
      <c r="H29" s="87">
        <v>70.599999999999994</v>
      </c>
      <c r="I29" s="87">
        <v>70.599999999999994</v>
      </c>
      <c r="J29" s="87">
        <v>70.599999999999994</v>
      </c>
      <c r="K29" s="87">
        <v>70.599999999999994</v>
      </c>
      <c r="L29" s="88"/>
    </row>
    <row r="30" spans="1:12" ht="18.75" customHeight="1" x14ac:dyDescent="0.2">
      <c r="A30" s="4"/>
      <c r="B30" s="3" t="s">
        <v>36</v>
      </c>
      <c r="C30" s="3"/>
      <c r="D30" s="87"/>
      <c r="E30" s="87"/>
      <c r="F30" s="87"/>
      <c r="G30" s="87"/>
      <c r="H30" s="87"/>
      <c r="I30" s="87"/>
      <c r="J30" s="87"/>
      <c r="K30" s="87"/>
      <c r="L30" s="88"/>
    </row>
    <row r="31" spans="1:12" ht="18.75" customHeight="1" x14ac:dyDescent="0.2">
      <c r="A31" s="4"/>
      <c r="B31" s="3" t="s">
        <v>41</v>
      </c>
      <c r="C31" s="3"/>
      <c r="D31" s="87"/>
      <c r="E31" s="87"/>
      <c r="F31" s="87"/>
      <c r="G31" s="87"/>
      <c r="H31" s="87"/>
      <c r="I31" s="87"/>
      <c r="J31" s="87"/>
      <c r="K31" s="87"/>
      <c r="L31" s="88"/>
    </row>
    <row r="32" spans="1:12" ht="80.25" customHeight="1" x14ac:dyDescent="0.2">
      <c r="A32" s="4"/>
      <c r="B32" s="85" t="s">
        <v>99</v>
      </c>
      <c r="C32" s="83" t="s">
        <v>91</v>
      </c>
      <c r="D32" s="87">
        <v>82.5</v>
      </c>
      <c r="E32" s="87">
        <v>82.5</v>
      </c>
      <c r="F32" s="87">
        <v>82.5</v>
      </c>
      <c r="G32" s="87">
        <v>82.5</v>
      </c>
      <c r="H32" s="87">
        <v>82.5</v>
      </c>
      <c r="I32" s="87">
        <v>82.5</v>
      </c>
      <c r="J32" s="87">
        <v>82.5</v>
      </c>
      <c r="K32" s="87">
        <v>82.5</v>
      </c>
      <c r="L32" s="88"/>
    </row>
    <row r="33" spans="1:12" ht="26.25" customHeight="1" x14ac:dyDescent="0.2">
      <c r="A33" s="76"/>
      <c r="B33" s="119" t="s">
        <v>274</v>
      </c>
      <c r="C33" s="119"/>
      <c r="D33" s="119"/>
      <c r="E33" s="119"/>
      <c r="F33" s="119"/>
      <c r="G33" s="119"/>
      <c r="H33" s="119"/>
      <c r="I33" s="119"/>
      <c r="J33" s="119"/>
      <c r="K33" s="119"/>
      <c r="L33" s="3"/>
    </row>
    <row r="34" spans="1:12" ht="38.25" customHeight="1" x14ac:dyDescent="0.2">
      <c r="A34" s="76"/>
      <c r="B34" s="82" t="s">
        <v>275</v>
      </c>
      <c r="C34" s="83" t="s">
        <v>91</v>
      </c>
      <c r="D34" s="87">
        <v>91</v>
      </c>
      <c r="E34" s="87">
        <v>91</v>
      </c>
      <c r="F34" s="87">
        <v>91</v>
      </c>
      <c r="G34" s="87">
        <v>91</v>
      </c>
      <c r="H34" s="87">
        <v>91</v>
      </c>
      <c r="I34" s="87">
        <v>91</v>
      </c>
      <c r="J34" s="87">
        <v>91</v>
      </c>
      <c r="K34" s="87">
        <v>91</v>
      </c>
      <c r="L34" s="3"/>
    </row>
    <row r="35" spans="1:12" ht="21" customHeight="1" x14ac:dyDescent="0.2">
      <c r="A35" s="76"/>
      <c r="B35" s="93" t="s">
        <v>277</v>
      </c>
      <c r="C35" s="93"/>
      <c r="D35" s="93"/>
      <c r="E35" s="93"/>
      <c r="F35" s="93"/>
      <c r="G35" s="93"/>
      <c r="H35" s="93"/>
      <c r="I35" s="93"/>
      <c r="J35" s="93"/>
      <c r="K35" s="93"/>
      <c r="L35" s="3"/>
    </row>
    <row r="36" spans="1:12" ht="38.25" customHeight="1" x14ac:dyDescent="0.2">
      <c r="A36" s="76"/>
      <c r="B36" s="93" t="s">
        <v>276</v>
      </c>
      <c r="C36" s="93"/>
      <c r="D36" s="93"/>
      <c r="E36" s="93"/>
      <c r="F36" s="93"/>
      <c r="G36" s="93"/>
      <c r="H36" s="93"/>
      <c r="I36" s="93"/>
      <c r="J36" s="93"/>
      <c r="K36" s="93"/>
      <c r="L36" s="3"/>
    </row>
    <row r="37" spans="1:12" ht="38.25" customHeight="1" x14ac:dyDescent="0.2">
      <c r="A37" s="76"/>
      <c r="B37" s="85" t="s">
        <v>278</v>
      </c>
      <c r="C37" s="83" t="s">
        <v>91</v>
      </c>
      <c r="D37" s="87">
        <v>0</v>
      </c>
      <c r="E37" s="87">
        <v>0</v>
      </c>
      <c r="F37" s="87">
        <v>25</v>
      </c>
      <c r="G37" s="87">
        <v>25</v>
      </c>
      <c r="H37" s="87">
        <v>25</v>
      </c>
      <c r="I37" s="87">
        <v>25</v>
      </c>
      <c r="J37" s="87">
        <v>35</v>
      </c>
      <c r="K37" s="87">
        <v>35</v>
      </c>
      <c r="L37" s="87"/>
    </row>
    <row r="38" spans="1:12" ht="38.25" customHeight="1" x14ac:dyDescent="0.2">
      <c r="A38" s="76"/>
      <c r="B38" s="85" t="s">
        <v>279</v>
      </c>
      <c r="C38" s="83" t="s">
        <v>91</v>
      </c>
      <c r="D38" s="90">
        <v>7</v>
      </c>
      <c r="E38" s="90">
        <v>7</v>
      </c>
      <c r="F38" s="90">
        <v>10</v>
      </c>
      <c r="G38" s="90">
        <v>10</v>
      </c>
      <c r="H38" s="90">
        <v>10</v>
      </c>
      <c r="I38" s="90">
        <v>10</v>
      </c>
      <c r="J38" s="90">
        <v>13</v>
      </c>
      <c r="K38" s="90">
        <v>14</v>
      </c>
      <c r="L38" s="3"/>
    </row>
    <row r="39" spans="1:12" ht="38.25" customHeight="1" x14ac:dyDescent="0.2">
      <c r="A39" s="76"/>
      <c r="B39" s="85" t="s">
        <v>279</v>
      </c>
      <c r="C39" s="83" t="s">
        <v>91</v>
      </c>
      <c r="D39" s="90">
        <v>1</v>
      </c>
      <c r="E39" s="90">
        <v>1</v>
      </c>
      <c r="F39" s="90">
        <v>2</v>
      </c>
      <c r="G39" s="90">
        <v>2</v>
      </c>
      <c r="H39" s="90">
        <v>2</v>
      </c>
      <c r="I39" s="90">
        <v>2</v>
      </c>
      <c r="J39" s="90">
        <v>3</v>
      </c>
      <c r="K39" s="90">
        <v>4</v>
      </c>
      <c r="L39" s="3"/>
    </row>
    <row r="40" spans="1:12" ht="38.25" customHeight="1" x14ac:dyDescent="0.2">
      <c r="A40" s="76"/>
      <c r="B40" s="104" t="s">
        <v>280</v>
      </c>
      <c r="C40" s="104"/>
      <c r="D40" s="104"/>
      <c r="E40" s="104"/>
      <c r="F40" s="104"/>
      <c r="G40" s="104"/>
      <c r="H40" s="104"/>
      <c r="I40" s="104"/>
      <c r="J40" s="104"/>
      <c r="K40" s="104"/>
      <c r="L40" s="3"/>
    </row>
    <row r="41" spans="1:12" ht="38.25" customHeight="1" x14ac:dyDescent="0.2">
      <c r="A41" s="76"/>
      <c r="B41" s="105" t="s">
        <v>281</v>
      </c>
      <c r="C41" s="106"/>
      <c r="D41" s="106"/>
      <c r="E41" s="106"/>
      <c r="F41" s="106"/>
      <c r="G41" s="106"/>
      <c r="H41" s="106"/>
      <c r="I41" s="106"/>
      <c r="J41" s="106"/>
      <c r="K41" s="107"/>
      <c r="L41" s="3"/>
    </row>
    <row r="42" spans="1:12" ht="38.25" customHeight="1" x14ac:dyDescent="0.2">
      <c r="A42" s="76"/>
      <c r="B42" s="85" t="s">
        <v>282</v>
      </c>
      <c r="C42" s="83" t="s">
        <v>91</v>
      </c>
      <c r="D42" s="90">
        <v>100</v>
      </c>
      <c r="E42" s="90">
        <v>100</v>
      </c>
      <c r="F42" s="90">
        <v>100</v>
      </c>
      <c r="G42" s="90">
        <v>100</v>
      </c>
      <c r="H42" s="90">
        <v>100</v>
      </c>
      <c r="I42" s="90">
        <v>100</v>
      </c>
      <c r="J42" s="90">
        <v>100</v>
      </c>
      <c r="K42" s="90">
        <v>100</v>
      </c>
      <c r="L42" s="3"/>
    </row>
    <row r="43" spans="1:12" ht="38.25" customHeight="1" x14ac:dyDescent="0.2">
      <c r="A43" s="76"/>
      <c r="B43" s="85" t="s">
        <v>283</v>
      </c>
      <c r="C43" s="83" t="s">
        <v>91</v>
      </c>
      <c r="D43" s="90">
        <v>100</v>
      </c>
      <c r="E43" s="90">
        <v>100</v>
      </c>
      <c r="F43" s="90">
        <v>100</v>
      </c>
      <c r="G43" s="90">
        <v>100</v>
      </c>
      <c r="H43" s="90">
        <v>100</v>
      </c>
      <c r="I43" s="90">
        <v>100</v>
      </c>
      <c r="J43" s="90">
        <v>100</v>
      </c>
      <c r="K43" s="90">
        <v>100</v>
      </c>
      <c r="L43" s="3"/>
    </row>
    <row r="44" spans="1:12" ht="63" customHeight="1" x14ac:dyDescent="0.2">
      <c r="A44" s="76"/>
      <c r="B44" s="85" t="s">
        <v>284</v>
      </c>
      <c r="C44" s="83" t="s">
        <v>91</v>
      </c>
      <c r="D44" s="90">
        <v>100</v>
      </c>
      <c r="E44" s="90">
        <v>100</v>
      </c>
      <c r="F44" s="90">
        <v>100</v>
      </c>
      <c r="G44" s="90">
        <v>100</v>
      </c>
      <c r="H44" s="90">
        <v>100</v>
      </c>
      <c r="I44" s="90">
        <v>100</v>
      </c>
      <c r="J44" s="90">
        <v>100</v>
      </c>
      <c r="K44" s="90">
        <v>100</v>
      </c>
      <c r="L44" s="3"/>
    </row>
    <row r="45" spans="1:12" ht="78.75" customHeight="1" x14ac:dyDescent="0.2">
      <c r="A45" s="76"/>
      <c r="B45" s="85" t="s">
        <v>285</v>
      </c>
      <c r="C45" s="83" t="s">
        <v>91</v>
      </c>
      <c r="D45" s="90">
        <v>100</v>
      </c>
      <c r="E45" s="90">
        <v>100</v>
      </c>
      <c r="F45" s="90">
        <v>100</v>
      </c>
      <c r="G45" s="90">
        <v>100</v>
      </c>
      <c r="H45" s="90">
        <v>100</v>
      </c>
      <c r="I45" s="90">
        <v>100</v>
      </c>
      <c r="J45" s="90">
        <v>100</v>
      </c>
      <c r="K45" s="90">
        <v>100</v>
      </c>
      <c r="L45" s="3"/>
    </row>
    <row r="46" spans="1:12" ht="20.25" customHeight="1" x14ac:dyDescent="0.25">
      <c r="A46" s="76"/>
      <c r="B46" s="80"/>
      <c r="C46" s="79"/>
      <c r="D46" s="77"/>
      <c r="E46" s="77"/>
      <c r="F46" s="77"/>
      <c r="G46" s="77"/>
      <c r="H46" s="77"/>
      <c r="I46" s="77"/>
      <c r="J46" s="77"/>
      <c r="K46" s="77"/>
      <c r="L46" s="78"/>
    </row>
    <row r="47" spans="1:12" ht="18.75" customHeight="1" x14ac:dyDescent="0.3">
      <c r="A47" s="10"/>
      <c r="B47" s="81"/>
      <c r="C47" s="11"/>
      <c r="D47" s="11"/>
      <c r="E47" s="11"/>
    </row>
    <row r="48" spans="1:12" s="26" customFormat="1" ht="27.75" customHeight="1" x14ac:dyDescent="0.25">
      <c r="A48" s="108" t="s">
        <v>236</v>
      </c>
      <c r="B48" s="108"/>
      <c r="C48" s="108"/>
      <c r="D48" s="108"/>
      <c r="E48" s="108"/>
      <c r="H48" s="109"/>
      <c r="I48" s="109"/>
      <c r="L48" s="26" t="s">
        <v>203</v>
      </c>
    </row>
    <row r="49" spans="1:2" ht="18.75" customHeight="1" x14ac:dyDescent="0.25">
      <c r="A49" s="9"/>
    </row>
    <row r="50" spans="1:2" ht="18.75" customHeight="1" x14ac:dyDescent="0.2">
      <c r="B50" s="2" t="s">
        <v>101</v>
      </c>
    </row>
    <row r="51" spans="1:2" ht="18.75" customHeight="1" x14ac:dyDescent="0.2">
      <c r="B51" s="2" t="s">
        <v>129</v>
      </c>
    </row>
  </sheetData>
  <mergeCells count="22">
    <mergeCell ref="D6:E6"/>
    <mergeCell ref="B33:K33"/>
    <mergeCell ref="K7:K8"/>
    <mergeCell ref="J7:J8"/>
    <mergeCell ref="B40:K40"/>
    <mergeCell ref="B41:K41"/>
    <mergeCell ref="A48:E48"/>
    <mergeCell ref="H48:I48"/>
    <mergeCell ref="C6:C8"/>
    <mergeCell ref="A6:A8"/>
    <mergeCell ref="D7:E7"/>
    <mergeCell ref="B6:B8"/>
    <mergeCell ref="B4:L4"/>
    <mergeCell ref="J6:K6"/>
    <mergeCell ref="B35:K35"/>
    <mergeCell ref="B36:K36"/>
    <mergeCell ref="J1:L1"/>
    <mergeCell ref="J2:L2"/>
    <mergeCell ref="F6:I6"/>
    <mergeCell ref="L6:L8"/>
    <mergeCell ref="H7:I7"/>
    <mergeCell ref="F7:G7"/>
  </mergeCells>
  <phoneticPr fontId="1" type="noConversion"/>
  <pageMargins left="0.97" right="0.25" top="0.78740157480314965" bottom="0.38" header="0.51181102362204722" footer="0.35"/>
  <pageSetup paperSize="9" scale="8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13"/>
  <sheetViews>
    <sheetView view="pageBreakPreview" topLeftCell="A3" zoomScale="70" zoomScaleNormal="80" zoomScaleSheetLayoutView="70" workbookViewId="0">
      <selection activeCell="G42" sqref="G42"/>
    </sheetView>
  </sheetViews>
  <sheetFormatPr defaultColWidth="12.42578125" defaultRowHeight="12.75" x14ac:dyDescent="0.2"/>
  <cols>
    <col min="1" max="1" width="15.85546875" style="26" customWidth="1"/>
    <col min="2" max="2" width="16.85546875" style="26" customWidth="1"/>
    <col min="3" max="3" width="16.7109375" style="26" customWidth="1"/>
    <col min="4" max="4" width="9.85546875" style="26" customWidth="1"/>
    <col min="5" max="5" width="9.5703125" style="26" customWidth="1"/>
    <col min="6" max="6" width="12.42578125" style="26" customWidth="1"/>
    <col min="7" max="7" width="8.140625" style="26" customWidth="1"/>
    <col min="8" max="9" width="12.42578125" style="26" customWidth="1"/>
    <col min="10" max="10" width="21.42578125" style="26" customWidth="1"/>
    <col min="11" max="11" width="22" style="26" customWidth="1"/>
    <col min="12" max="15" width="20.42578125" style="26" customWidth="1"/>
    <col min="16" max="16" width="22.140625" style="26" customWidth="1"/>
    <col min="17" max="16384" width="12.42578125" style="26"/>
  </cols>
  <sheetData>
    <row r="1" spans="1:18" ht="15.75" hidden="1" customHeight="1" x14ac:dyDescent="0.25">
      <c r="N1" s="125" t="s">
        <v>100</v>
      </c>
      <c r="O1" s="125"/>
      <c r="P1" s="125"/>
    </row>
    <row r="2" spans="1:18" ht="62.25" hidden="1" customHeight="1" x14ac:dyDescent="0.25">
      <c r="N2" s="126" t="s">
        <v>69</v>
      </c>
      <c r="O2" s="126"/>
      <c r="P2" s="126"/>
    </row>
    <row r="4" spans="1:18" ht="52.5" customHeight="1" x14ac:dyDescent="0.2">
      <c r="M4" s="123" t="s">
        <v>206</v>
      </c>
      <c r="N4" s="123"/>
      <c r="O4" s="123"/>
      <c r="P4" s="123"/>
    </row>
    <row r="6" spans="1:18" ht="45" customHeight="1" x14ac:dyDescent="0.25">
      <c r="A6" s="127" t="s">
        <v>207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</row>
    <row r="7" spans="1:18" ht="18" customHeight="1" x14ac:dyDescent="0.2">
      <c r="P7" s="38" t="s">
        <v>76</v>
      </c>
    </row>
    <row r="8" spans="1:18" s="36" customFormat="1" ht="26.25" customHeight="1" x14ac:dyDescent="0.2">
      <c r="A8" s="124" t="s">
        <v>66</v>
      </c>
      <c r="B8" s="124" t="s">
        <v>46</v>
      </c>
      <c r="C8" s="124" t="s">
        <v>64</v>
      </c>
      <c r="D8" s="124" t="s">
        <v>26</v>
      </c>
      <c r="E8" s="124"/>
      <c r="F8" s="124"/>
      <c r="G8" s="124"/>
      <c r="H8" s="128" t="s">
        <v>31</v>
      </c>
      <c r="I8" s="128"/>
      <c r="J8" s="128"/>
      <c r="K8" s="128"/>
      <c r="L8" s="128"/>
      <c r="M8" s="128"/>
      <c r="N8" s="128"/>
      <c r="O8" s="128"/>
      <c r="P8" s="124" t="s">
        <v>42</v>
      </c>
    </row>
    <row r="9" spans="1:18" s="36" customFormat="1" ht="15.75" customHeight="1" x14ac:dyDescent="0.2">
      <c r="A9" s="124"/>
      <c r="B9" s="124"/>
      <c r="C9" s="124"/>
      <c r="D9" s="124" t="s">
        <v>27</v>
      </c>
      <c r="E9" s="124" t="s">
        <v>32</v>
      </c>
      <c r="F9" s="124" t="s">
        <v>28</v>
      </c>
      <c r="G9" s="124" t="s">
        <v>29</v>
      </c>
      <c r="H9" s="64"/>
      <c r="I9" s="64"/>
      <c r="J9" s="124"/>
      <c r="K9" s="124"/>
      <c r="L9" s="124"/>
      <c r="M9" s="124"/>
      <c r="N9" s="136" t="s">
        <v>2</v>
      </c>
      <c r="O9" s="137"/>
      <c r="P9" s="124"/>
    </row>
    <row r="10" spans="1:18" s="36" customFormat="1" ht="51" customHeight="1" x14ac:dyDescent="0.2">
      <c r="A10" s="124"/>
      <c r="B10" s="124"/>
      <c r="C10" s="124"/>
      <c r="D10" s="124"/>
      <c r="E10" s="124"/>
      <c r="F10" s="124"/>
      <c r="G10" s="124"/>
      <c r="H10" s="124" t="s">
        <v>208</v>
      </c>
      <c r="I10" s="124"/>
      <c r="J10" s="124" t="s">
        <v>18</v>
      </c>
      <c r="K10" s="124"/>
      <c r="L10" s="124" t="s">
        <v>19</v>
      </c>
      <c r="M10" s="124"/>
      <c r="N10" s="64"/>
      <c r="O10" s="64"/>
      <c r="P10" s="124"/>
    </row>
    <row r="11" spans="1:18" s="36" customFormat="1" ht="32.25" customHeight="1" x14ac:dyDescent="0.2">
      <c r="A11" s="124"/>
      <c r="B11" s="124"/>
      <c r="C11" s="124"/>
      <c r="D11" s="124"/>
      <c r="E11" s="124"/>
      <c r="F11" s="124"/>
      <c r="G11" s="124"/>
      <c r="H11" s="64" t="s">
        <v>3</v>
      </c>
      <c r="I11" s="64" t="s">
        <v>4</v>
      </c>
      <c r="J11" s="64" t="s">
        <v>3</v>
      </c>
      <c r="K11" s="64" t="s">
        <v>4</v>
      </c>
      <c r="L11" s="64" t="s">
        <v>3</v>
      </c>
      <c r="M11" s="64" t="s">
        <v>4</v>
      </c>
      <c r="N11" s="47" t="s">
        <v>5</v>
      </c>
      <c r="O11" s="47" t="s">
        <v>6</v>
      </c>
      <c r="P11" s="124"/>
      <c r="R11" s="44"/>
    </row>
    <row r="12" spans="1:18" s="36" customFormat="1" ht="25.5" x14ac:dyDescent="0.2">
      <c r="A12" s="132" t="s">
        <v>67</v>
      </c>
      <c r="B12" s="132" t="s">
        <v>195</v>
      </c>
      <c r="C12" s="33" t="s">
        <v>30</v>
      </c>
      <c r="D12" s="30" t="s">
        <v>87</v>
      </c>
      <c r="E12" s="30" t="s">
        <v>87</v>
      </c>
      <c r="F12" s="30" t="s">
        <v>87</v>
      </c>
      <c r="G12" s="30" t="s">
        <v>87</v>
      </c>
      <c r="H12" s="27">
        <f>H14</f>
        <v>781078.43599999999</v>
      </c>
      <c r="I12" s="27">
        <f>I14</f>
        <v>780576.90899999999</v>
      </c>
      <c r="J12" s="27">
        <f t="shared" ref="J12:O12" si="0">J14</f>
        <v>451821.50099999993</v>
      </c>
      <c r="K12" s="27">
        <f>K14</f>
        <v>451182.10599999991</v>
      </c>
      <c r="L12" s="27">
        <f>L14</f>
        <v>858330.74900000007</v>
      </c>
      <c r="M12" s="27">
        <f t="shared" si="0"/>
        <v>835126.93400000001</v>
      </c>
      <c r="N12" s="27">
        <f t="shared" si="0"/>
        <v>833294.43900000001</v>
      </c>
      <c r="O12" s="27">
        <f t="shared" si="0"/>
        <v>835061.25600000005</v>
      </c>
      <c r="P12" s="35"/>
      <c r="R12" s="44">
        <f>M12/L12*100</f>
        <v>97.296634773129853</v>
      </c>
    </row>
    <row r="13" spans="1:18" s="36" customFormat="1" ht="25.5" x14ac:dyDescent="0.2">
      <c r="A13" s="132"/>
      <c r="B13" s="132"/>
      <c r="C13" s="33" t="s">
        <v>65</v>
      </c>
      <c r="D13" s="39"/>
      <c r="E13" s="39"/>
      <c r="F13" s="39"/>
      <c r="G13" s="39"/>
      <c r="H13" s="28"/>
      <c r="I13" s="28"/>
      <c r="J13" s="28"/>
      <c r="K13" s="28"/>
      <c r="L13" s="28"/>
      <c r="M13" s="28"/>
      <c r="N13" s="28"/>
      <c r="O13" s="28"/>
      <c r="P13" s="35"/>
      <c r="R13" s="44" t="e">
        <f t="shared" ref="R13:R76" si="1">M13/L13*100</f>
        <v>#DIV/0!</v>
      </c>
    </row>
    <row r="14" spans="1:18" s="36" customFormat="1" ht="51" x14ac:dyDescent="0.2">
      <c r="A14" s="132"/>
      <c r="B14" s="132"/>
      <c r="C14" s="33" t="s">
        <v>77</v>
      </c>
      <c r="D14" s="30" t="s">
        <v>80</v>
      </c>
      <c r="E14" s="30" t="s">
        <v>87</v>
      </c>
      <c r="F14" s="30" t="s">
        <v>87</v>
      </c>
      <c r="G14" s="30" t="s">
        <v>87</v>
      </c>
      <c r="H14" s="28">
        <f t="shared" ref="H14:O14" si="2">H16+H138+H146+H204</f>
        <v>781078.43599999999</v>
      </c>
      <c r="I14" s="28">
        <f t="shared" si="2"/>
        <v>780576.90899999999</v>
      </c>
      <c r="J14" s="28">
        <f t="shared" si="2"/>
        <v>451821.50099999993</v>
      </c>
      <c r="K14" s="28">
        <f t="shared" si="2"/>
        <v>451182.10599999991</v>
      </c>
      <c r="L14" s="28">
        <f>L16+L138+L146+L204</f>
        <v>858330.74900000007</v>
      </c>
      <c r="M14" s="28">
        <f t="shared" si="2"/>
        <v>835126.93400000001</v>
      </c>
      <c r="N14" s="28">
        <f t="shared" si="2"/>
        <v>833294.43900000001</v>
      </c>
      <c r="O14" s="28">
        <f t="shared" si="2"/>
        <v>835061.25600000005</v>
      </c>
      <c r="P14" s="35"/>
      <c r="R14" s="44">
        <f t="shared" si="1"/>
        <v>97.296634773129853</v>
      </c>
    </row>
    <row r="15" spans="1:18" s="36" customFormat="1" x14ac:dyDescent="0.2">
      <c r="A15" s="132"/>
      <c r="B15" s="132"/>
      <c r="C15" s="33"/>
      <c r="D15" s="30"/>
      <c r="E15" s="39"/>
      <c r="F15" s="39"/>
      <c r="G15" s="39"/>
      <c r="H15" s="28"/>
      <c r="I15" s="28"/>
      <c r="J15" s="28"/>
      <c r="K15" s="28"/>
      <c r="L15" s="28"/>
      <c r="M15" s="28"/>
      <c r="N15" s="28"/>
      <c r="O15" s="28"/>
      <c r="P15" s="35"/>
      <c r="R15" s="44" t="e">
        <f t="shared" si="1"/>
        <v>#DIV/0!</v>
      </c>
    </row>
    <row r="16" spans="1:18" s="36" customFormat="1" ht="25.5" x14ac:dyDescent="0.2">
      <c r="A16" s="132" t="s">
        <v>37</v>
      </c>
      <c r="B16" s="132" t="s">
        <v>78</v>
      </c>
      <c r="C16" s="33" t="s">
        <v>30</v>
      </c>
      <c r="D16" s="30" t="s">
        <v>87</v>
      </c>
      <c r="E16" s="30" t="s">
        <v>87</v>
      </c>
      <c r="F16" s="30" t="s">
        <v>87</v>
      </c>
      <c r="G16" s="30" t="s">
        <v>87</v>
      </c>
      <c r="H16" s="27">
        <f>H19</f>
        <v>724857.86100000003</v>
      </c>
      <c r="I16" s="27">
        <f>I19</f>
        <v>724565.29200000002</v>
      </c>
      <c r="J16" s="27">
        <f>J46+J85+J106+J110+J132</f>
        <v>426141.62799999991</v>
      </c>
      <c r="K16" s="27">
        <f>K46+K85+K106+K110+K132</f>
        <v>425955.06099999993</v>
      </c>
      <c r="L16" s="27">
        <f>L19</f>
        <v>796889.79800000007</v>
      </c>
      <c r="M16" s="27">
        <f>M19</f>
        <v>774114.04399999999</v>
      </c>
      <c r="N16" s="27">
        <f>N19</f>
        <v>772909.81099999999</v>
      </c>
      <c r="O16" s="27">
        <f>O19</f>
        <v>774676.62800000003</v>
      </c>
      <c r="P16" s="34" t="s">
        <v>241</v>
      </c>
      <c r="R16" s="44">
        <f t="shared" si="1"/>
        <v>97.141919239377685</v>
      </c>
    </row>
    <row r="17" spans="1:18" s="36" customFormat="1" ht="25.5" x14ac:dyDescent="0.2">
      <c r="A17" s="132"/>
      <c r="B17" s="132"/>
      <c r="C17" s="33" t="s">
        <v>65</v>
      </c>
      <c r="D17" s="30"/>
      <c r="E17" s="39"/>
      <c r="F17" s="39"/>
      <c r="G17" s="39"/>
      <c r="H17" s="28"/>
      <c r="I17" s="28"/>
      <c r="J17" s="28"/>
      <c r="K17" s="28"/>
      <c r="L17" s="28"/>
      <c r="M17" s="28"/>
      <c r="N17" s="28"/>
      <c r="O17" s="28"/>
      <c r="P17" s="35"/>
      <c r="R17" s="44" t="e">
        <f t="shared" si="1"/>
        <v>#DIV/0!</v>
      </c>
    </row>
    <row r="18" spans="1:18" s="41" customFormat="1" x14ac:dyDescent="0.2">
      <c r="A18" s="132"/>
      <c r="B18" s="132"/>
      <c r="C18" s="129" t="s">
        <v>127</v>
      </c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1"/>
      <c r="P18" s="40"/>
      <c r="R18" s="44" t="e">
        <f t="shared" si="1"/>
        <v>#DIV/0!</v>
      </c>
    </row>
    <row r="19" spans="1:18" s="36" customFormat="1" ht="51" x14ac:dyDescent="0.2">
      <c r="A19" s="132"/>
      <c r="B19" s="132"/>
      <c r="C19" s="42" t="s">
        <v>77</v>
      </c>
      <c r="D19" s="43" t="s">
        <v>80</v>
      </c>
      <c r="E19" s="43" t="s">
        <v>87</v>
      </c>
      <c r="F19" s="43" t="s">
        <v>87</v>
      </c>
      <c r="G19" s="43" t="s">
        <v>87</v>
      </c>
      <c r="H19" s="27">
        <f t="shared" ref="H19:O19" si="3">H46+H85+H106+H110+H132</f>
        <v>724857.86100000003</v>
      </c>
      <c r="I19" s="27">
        <f t="shared" si="3"/>
        <v>724565.29200000002</v>
      </c>
      <c r="J19" s="27">
        <f>J46+J85+J106+J110+J132</f>
        <v>426141.62799999991</v>
      </c>
      <c r="K19" s="27">
        <f t="shared" si="3"/>
        <v>425955.06099999993</v>
      </c>
      <c r="L19" s="27">
        <f>L46+L85+L106+L110+L132</f>
        <v>796889.79800000007</v>
      </c>
      <c r="M19" s="27">
        <f t="shared" si="3"/>
        <v>774114.04399999999</v>
      </c>
      <c r="N19" s="27">
        <f t="shared" si="3"/>
        <v>772909.81099999999</v>
      </c>
      <c r="O19" s="27">
        <f t="shared" si="3"/>
        <v>774676.62800000003</v>
      </c>
      <c r="P19" s="34" t="s">
        <v>241</v>
      </c>
      <c r="R19" s="44">
        <f t="shared" si="1"/>
        <v>97.141919239377685</v>
      </c>
    </row>
    <row r="20" spans="1:18" s="36" customFormat="1" ht="51" customHeight="1" x14ac:dyDescent="0.2">
      <c r="A20" s="132"/>
      <c r="B20" s="132"/>
      <c r="C20" s="120" t="s">
        <v>77</v>
      </c>
      <c r="D20" s="30" t="s">
        <v>80</v>
      </c>
      <c r="E20" s="30" t="s">
        <v>103</v>
      </c>
      <c r="F20" s="30" t="s">
        <v>154</v>
      </c>
      <c r="G20" s="30" t="s">
        <v>131</v>
      </c>
      <c r="H20" s="28">
        <v>75695.528000000006</v>
      </c>
      <c r="I20" s="28">
        <f>75623.233-0.001</f>
        <v>75623.231999999989</v>
      </c>
      <c r="J20" s="28">
        <f>39852.021-0.997</f>
        <v>39851.023999999998</v>
      </c>
      <c r="K20" s="28">
        <v>39847.205000000002</v>
      </c>
      <c r="L20" s="28">
        <f>85148.861+5.76</f>
        <v>85154.620999999999</v>
      </c>
      <c r="M20" s="28">
        <f>85138.311+0.003</f>
        <v>85138.313999999998</v>
      </c>
      <c r="N20" s="28">
        <v>89788.817999999999</v>
      </c>
      <c r="O20" s="28">
        <v>89788.817999999999</v>
      </c>
      <c r="P20" s="34" t="s">
        <v>242</v>
      </c>
      <c r="Q20" s="35"/>
      <c r="R20" s="44">
        <f t="shared" si="1"/>
        <v>99.980850129084601</v>
      </c>
    </row>
    <row r="21" spans="1:18" s="36" customFormat="1" ht="23.25" customHeight="1" x14ac:dyDescent="0.2">
      <c r="A21" s="132"/>
      <c r="B21" s="132"/>
      <c r="C21" s="121"/>
      <c r="D21" s="30" t="s">
        <v>80</v>
      </c>
      <c r="E21" s="30" t="s">
        <v>103</v>
      </c>
      <c r="F21" s="30" t="s">
        <v>146</v>
      </c>
      <c r="G21" s="30" t="s">
        <v>131</v>
      </c>
      <c r="H21" s="28">
        <v>13834.028</v>
      </c>
      <c r="I21" s="28">
        <v>13834.028</v>
      </c>
      <c r="J21" s="28"/>
      <c r="K21" s="28"/>
      <c r="L21" s="28"/>
      <c r="M21" s="28"/>
      <c r="N21" s="28"/>
      <c r="O21" s="28"/>
      <c r="P21" s="34"/>
      <c r="Q21" s="35"/>
      <c r="R21" s="44" t="e">
        <f t="shared" si="1"/>
        <v>#DIV/0!</v>
      </c>
    </row>
    <row r="22" spans="1:18" s="36" customFormat="1" ht="23.25" customHeight="1" x14ac:dyDescent="0.2">
      <c r="A22" s="132"/>
      <c r="B22" s="132"/>
      <c r="C22" s="121"/>
      <c r="D22" s="30" t="s">
        <v>80</v>
      </c>
      <c r="E22" s="30" t="s">
        <v>103</v>
      </c>
      <c r="F22" s="30" t="s">
        <v>196</v>
      </c>
      <c r="G22" s="30" t="s">
        <v>131</v>
      </c>
      <c r="H22" s="28">
        <v>338.49599999999998</v>
      </c>
      <c r="I22" s="28">
        <v>338.49599999999998</v>
      </c>
      <c r="J22" s="28"/>
      <c r="K22" s="28"/>
      <c r="L22" s="28"/>
      <c r="M22" s="28"/>
      <c r="N22" s="28"/>
      <c r="O22" s="28"/>
      <c r="P22" s="34"/>
      <c r="Q22" s="35"/>
      <c r="R22" s="44" t="e">
        <f t="shared" si="1"/>
        <v>#DIV/0!</v>
      </c>
    </row>
    <row r="23" spans="1:18" s="36" customFormat="1" ht="23.25" customHeight="1" x14ac:dyDescent="0.2">
      <c r="A23" s="132"/>
      <c r="B23" s="132"/>
      <c r="C23" s="121"/>
      <c r="D23" s="30" t="s">
        <v>80</v>
      </c>
      <c r="E23" s="30" t="s">
        <v>103</v>
      </c>
      <c r="F23" s="30" t="s">
        <v>161</v>
      </c>
      <c r="G23" s="30" t="s">
        <v>131</v>
      </c>
      <c r="H23" s="28">
        <v>585.5</v>
      </c>
      <c r="I23" s="28">
        <v>585.5</v>
      </c>
      <c r="J23" s="28"/>
      <c r="K23" s="28"/>
      <c r="L23" s="28"/>
      <c r="M23" s="28"/>
      <c r="N23" s="28"/>
      <c r="O23" s="28"/>
      <c r="P23" s="34"/>
      <c r="Q23" s="35"/>
      <c r="R23" s="44" t="e">
        <f t="shared" si="1"/>
        <v>#DIV/0!</v>
      </c>
    </row>
    <row r="24" spans="1:18" s="36" customFormat="1" ht="23.25" customHeight="1" x14ac:dyDescent="0.2">
      <c r="A24" s="132"/>
      <c r="B24" s="132"/>
      <c r="C24" s="121"/>
      <c r="D24" s="30" t="s">
        <v>80</v>
      </c>
      <c r="E24" s="30" t="s">
        <v>103</v>
      </c>
      <c r="F24" s="30" t="s">
        <v>192</v>
      </c>
      <c r="G24" s="30" t="s">
        <v>131</v>
      </c>
      <c r="H24" s="28">
        <v>1100.9069999999999</v>
      </c>
      <c r="I24" s="28">
        <v>1100.9069999999999</v>
      </c>
      <c r="J24" s="28"/>
      <c r="K24" s="28"/>
      <c r="L24" s="28"/>
      <c r="M24" s="28"/>
      <c r="N24" s="28"/>
      <c r="O24" s="28"/>
      <c r="P24" s="34"/>
      <c r="Q24" s="35"/>
      <c r="R24" s="44" t="e">
        <f t="shared" si="1"/>
        <v>#DIV/0!</v>
      </c>
    </row>
    <row r="25" spans="1:18" s="36" customFormat="1" ht="25.5" x14ac:dyDescent="0.2">
      <c r="A25" s="132"/>
      <c r="B25" s="132"/>
      <c r="C25" s="121"/>
      <c r="D25" s="30" t="s">
        <v>80</v>
      </c>
      <c r="E25" s="30" t="s">
        <v>103</v>
      </c>
      <c r="F25" s="30" t="s">
        <v>153</v>
      </c>
      <c r="G25" s="30" t="s">
        <v>131</v>
      </c>
      <c r="H25" s="28">
        <v>82565.8</v>
      </c>
      <c r="I25" s="28">
        <v>82538.395000000004</v>
      </c>
      <c r="J25" s="28">
        <v>40498.877999999997</v>
      </c>
      <c r="K25" s="28">
        <v>40497.877999999997</v>
      </c>
      <c r="L25" s="28">
        <f>82646.418</f>
        <v>82646.418000000005</v>
      </c>
      <c r="M25" s="28">
        <v>82646.418000000005</v>
      </c>
      <c r="N25" s="28">
        <v>77472.644</v>
      </c>
      <c r="O25" s="28">
        <v>77472.644</v>
      </c>
      <c r="P25" s="34" t="s">
        <v>243</v>
      </c>
      <c r="Q25" s="35"/>
      <c r="R25" s="44">
        <f t="shared" si="1"/>
        <v>100</v>
      </c>
    </row>
    <row r="26" spans="1:18" s="36" customFormat="1" ht="25.5" x14ac:dyDescent="0.2">
      <c r="A26" s="132"/>
      <c r="B26" s="132"/>
      <c r="C26" s="121"/>
      <c r="D26" s="30" t="s">
        <v>80</v>
      </c>
      <c r="E26" s="30" t="s">
        <v>103</v>
      </c>
      <c r="F26" s="30" t="s">
        <v>153</v>
      </c>
      <c r="G26" s="30" t="s">
        <v>132</v>
      </c>
      <c r="H26" s="28">
        <v>813.1</v>
      </c>
      <c r="I26" s="28">
        <v>813.1</v>
      </c>
      <c r="J26" s="28">
        <v>760.75599999999997</v>
      </c>
      <c r="K26" s="28">
        <v>760.75599999999997</v>
      </c>
      <c r="L26" s="28">
        <v>773.99199999999996</v>
      </c>
      <c r="M26" s="28">
        <v>773.99199999999996</v>
      </c>
      <c r="N26" s="28">
        <v>800.75599999999997</v>
      </c>
      <c r="O26" s="28">
        <v>800.75599999999997</v>
      </c>
      <c r="P26" s="34" t="s">
        <v>243</v>
      </c>
      <c r="Q26" s="35"/>
      <c r="R26" s="44">
        <f t="shared" si="1"/>
        <v>100</v>
      </c>
    </row>
    <row r="27" spans="1:18" s="36" customFormat="1" ht="24.75" customHeight="1" x14ac:dyDescent="0.2">
      <c r="A27" s="132"/>
      <c r="B27" s="132"/>
      <c r="C27" s="121"/>
      <c r="D27" s="30" t="s">
        <v>80</v>
      </c>
      <c r="E27" s="30" t="s">
        <v>103</v>
      </c>
      <c r="F27" s="30" t="s">
        <v>144</v>
      </c>
      <c r="G27" s="30" t="s">
        <v>131</v>
      </c>
      <c r="H27" s="28">
        <v>47660.11</v>
      </c>
      <c r="I27" s="28">
        <v>47660.11</v>
      </c>
      <c r="J27" s="28">
        <v>24018.134999999998</v>
      </c>
      <c r="K27" s="28">
        <v>24018.134999999998</v>
      </c>
      <c r="L27" s="28">
        <v>52797.281999999999</v>
      </c>
      <c r="M27" s="28">
        <v>52797.281999999999</v>
      </c>
      <c r="N27" s="28">
        <v>51444.3</v>
      </c>
      <c r="O27" s="28">
        <v>51444.3</v>
      </c>
      <c r="P27" s="34" t="s">
        <v>243</v>
      </c>
      <c r="Q27" s="35"/>
      <c r="R27" s="44">
        <f t="shared" si="1"/>
        <v>100</v>
      </c>
    </row>
    <row r="28" spans="1:18" s="36" customFormat="1" ht="25.5" hidden="1" customHeight="1" x14ac:dyDescent="0.2">
      <c r="A28" s="132"/>
      <c r="B28" s="132"/>
      <c r="C28" s="121"/>
      <c r="D28" s="30" t="s">
        <v>80</v>
      </c>
      <c r="E28" s="30" t="s">
        <v>103</v>
      </c>
      <c r="F28" s="30" t="s">
        <v>104</v>
      </c>
      <c r="G28" s="30" t="s">
        <v>131</v>
      </c>
      <c r="H28" s="28"/>
      <c r="I28" s="28"/>
      <c r="J28" s="28"/>
      <c r="K28" s="28"/>
      <c r="L28" s="28"/>
      <c r="M28" s="28"/>
      <c r="N28" s="28"/>
      <c r="O28" s="28"/>
      <c r="P28" s="34" t="s">
        <v>243</v>
      </c>
      <c r="Q28" s="35"/>
      <c r="R28" s="44" t="e">
        <f t="shared" si="1"/>
        <v>#DIV/0!</v>
      </c>
    </row>
    <row r="29" spans="1:18" s="36" customFormat="1" ht="25.5" hidden="1" customHeight="1" x14ac:dyDescent="0.2">
      <c r="A29" s="132"/>
      <c r="B29" s="132"/>
      <c r="C29" s="121"/>
      <c r="D29" s="30" t="s">
        <v>80</v>
      </c>
      <c r="E29" s="30" t="s">
        <v>103</v>
      </c>
      <c r="F29" s="30" t="s">
        <v>105</v>
      </c>
      <c r="G29" s="30" t="s">
        <v>132</v>
      </c>
      <c r="H29" s="28"/>
      <c r="I29" s="28"/>
      <c r="J29" s="28"/>
      <c r="K29" s="28"/>
      <c r="L29" s="28"/>
      <c r="M29" s="28"/>
      <c r="N29" s="28"/>
      <c r="O29" s="28"/>
      <c r="P29" s="34" t="s">
        <v>243</v>
      </c>
      <c r="Q29" s="35"/>
      <c r="R29" s="44" t="e">
        <f t="shared" si="1"/>
        <v>#DIV/0!</v>
      </c>
    </row>
    <row r="30" spans="1:18" s="36" customFormat="1" ht="25.5" x14ac:dyDescent="0.2">
      <c r="A30" s="132"/>
      <c r="B30" s="132"/>
      <c r="C30" s="121"/>
      <c r="D30" s="30" t="s">
        <v>80</v>
      </c>
      <c r="E30" s="30" t="s">
        <v>103</v>
      </c>
      <c r="F30" s="30" t="s">
        <v>160</v>
      </c>
      <c r="G30" s="30" t="s">
        <v>132</v>
      </c>
      <c r="H30" s="28">
        <v>2111.895</v>
      </c>
      <c r="I30" s="28">
        <v>2111.8879999999999</v>
      </c>
      <c r="J30" s="28">
        <v>406.726</v>
      </c>
      <c r="K30" s="28">
        <f>391.186+9.988</f>
        <v>401.17399999999998</v>
      </c>
      <c r="L30" s="28">
        <v>3618.3620000000001</v>
      </c>
      <c r="M30" s="28">
        <v>3618.3609999999999</v>
      </c>
      <c r="N30" s="28"/>
      <c r="O30" s="28"/>
      <c r="P30" s="34" t="s">
        <v>243</v>
      </c>
      <c r="Q30" s="35"/>
      <c r="R30" s="44">
        <f t="shared" si="1"/>
        <v>99.999972363185336</v>
      </c>
    </row>
    <row r="31" spans="1:18" s="36" customFormat="1" ht="25.5" hidden="1" customHeight="1" x14ac:dyDescent="0.2">
      <c r="A31" s="132"/>
      <c r="B31" s="132"/>
      <c r="C31" s="121"/>
      <c r="D31" s="30" t="s">
        <v>80</v>
      </c>
      <c r="E31" s="30" t="s">
        <v>103</v>
      </c>
      <c r="F31" s="30" t="s">
        <v>106</v>
      </c>
      <c r="G31" s="30" t="s">
        <v>131</v>
      </c>
      <c r="H31" s="28"/>
      <c r="I31" s="28"/>
      <c r="J31" s="28"/>
      <c r="K31" s="28"/>
      <c r="L31" s="28"/>
      <c r="M31" s="28"/>
      <c r="N31" s="28"/>
      <c r="O31" s="28"/>
      <c r="P31" s="34" t="s">
        <v>243</v>
      </c>
      <c r="Q31" s="35"/>
      <c r="R31" s="44" t="e">
        <f t="shared" si="1"/>
        <v>#DIV/0!</v>
      </c>
    </row>
    <row r="32" spans="1:18" s="36" customFormat="1" ht="25.5" hidden="1" customHeight="1" x14ac:dyDescent="0.2">
      <c r="A32" s="132"/>
      <c r="B32" s="132"/>
      <c r="C32" s="121"/>
      <c r="D32" s="30" t="s">
        <v>80</v>
      </c>
      <c r="E32" s="30" t="s">
        <v>103</v>
      </c>
      <c r="F32" s="30" t="s">
        <v>107</v>
      </c>
      <c r="G32" s="30" t="s">
        <v>131</v>
      </c>
      <c r="H32" s="28"/>
      <c r="I32" s="28"/>
      <c r="J32" s="28"/>
      <c r="K32" s="28"/>
      <c r="L32" s="28"/>
      <c r="M32" s="28"/>
      <c r="N32" s="28"/>
      <c r="O32" s="28"/>
      <c r="P32" s="34" t="s">
        <v>243</v>
      </c>
      <c r="Q32" s="35"/>
      <c r="R32" s="44" t="e">
        <f t="shared" si="1"/>
        <v>#DIV/0!</v>
      </c>
    </row>
    <row r="33" spans="1:18" s="36" customFormat="1" ht="25.5" x14ac:dyDescent="0.2">
      <c r="A33" s="132"/>
      <c r="B33" s="132"/>
      <c r="C33" s="121"/>
      <c r="D33" s="30" t="s">
        <v>80</v>
      </c>
      <c r="E33" s="30" t="s">
        <v>108</v>
      </c>
      <c r="F33" s="30" t="s">
        <v>149</v>
      </c>
      <c r="G33" s="30" t="s">
        <v>131</v>
      </c>
      <c r="H33" s="28">
        <v>534</v>
      </c>
      <c r="I33" s="28">
        <v>533.84199999999998</v>
      </c>
      <c r="J33" s="28">
        <v>269.52300000000002</v>
      </c>
      <c r="K33" s="28">
        <v>259.52300000000002</v>
      </c>
      <c r="L33" s="28">
        <v>430.3</v>
      </c>
      <c r="M33" s="28">
        <v>430.3</v>
      </c>
      <c r="N33" s="28">
        <v>739.2</v>
      </c>
      <c r="O33" s="28">
        <v>739.2</v>
      </c>
      <c r="P33" s="34" t="s">
        <v>243</v>
      </c>
      <c r="Q33" s="35"/>
      <c r="R33" s="44">
        <f t="shared" si="1"/>
        <v>100</v>
      </c>
    </row>
    <row r="34" spans="1:18" s="36" customFormat="1" ht="25.5" x14ac:dyDescent="0.2">
      <c r="A34" s="132"/>
      <c r="B34" s="132"/>
      <c r="C34" s="121"/>
      <c r="D34" s="30" t="s">
        <v>80</v>
      </c>
      <c r="E34" s="30" t="s">
        <v>81</v>
      </c>
      <c r="F34" s="30" t="s">
        <v>150</v>
      </c>
      <c r="G34" s="30" t="s">
        <v>183</v>
      </c>
      <c r="H34" s="28">
        <v>2091.143</v>
      </c>
      <c r="I34" s="28">
        <v>2091.143</v>
      </c>
      <c r="J34" s="28">
        <v>566.50699999999995</v>
      </c>
      <c r="K34" s="28">
        <v>540.70399999999995</v>
      </c>
      <c r="L34" s="28">
        <f>1289.224-0.017</f>
        <v>1289.2069999999999</v>
      </c>
      <c r="M34" s="28">
        <v>1169.4100000000001</v>
      </c>
      <c r="N34" s="28">
        <v>2334.1</v>
      </c>
      <c r="O34" s="28">
        <v>2334.1</v>
      </c>
      <c r="P34" s="34" t="s">
        <v>244</v>
      </c>
      <c r="Q34" s="35"/>
      <c r="R34" s="44">
        <f t="shared" si="1"/>
        <v>90.707698608524481</v>
      </c>
    </row>
    <row r="35" spans="1:18" s="36" customFormat="1" ht="25.5" x14ac:dyDescent="0.2">
      <c r="A35" s="132"/>
      <c r="B35" s="132"/>
      <c r="C35" s="121"/>
      <c r="D35" s="30" t="s">
        <v>80</v>
      </c>
      <c r="E35" s="30" t="s">
        <v>81</v>
      </c>
      <c r="F35" s="30" t="s">
        <v>150</v>
      </c>
      <c r="G35" s="30" t="s">
        <v>138</v>
      </c>
      <c r="H35" s="28">
        <v>41.856999999999999</v>
      </c>
      <c r="I35" s="28">
        <v>41.667000000000002</v>
      </c>
      <c r="J35" s="28">
        <v>7.391</v>
      </c>
      <c r="K35" s="28">
        <v>7.3620000000000001</v>
      </c>
      <c r="L35" s="28">
        <v>25.376000000000001</v>
      </c>
      <c r="M35" s="28">
        <v>21.308</v>
      </c>
      <c r="N35" s="28">
        <v>46.7</v>
      </c>
      <c r="O35" s="28">
        <v>46.7</v>
      </c>
      <c r="P35" s="34" t="s">
        <v>245</v>
      </c>
      <c r="Q35" s="35"/>
      <c r="R35" s="44">
        <f t="shared" si="1"/>
        <v>83.969104665825981</v>
      </c>
    </row>
    <row r="36" spans="1:18" s="36" customFormat="1" ht="25.5" hidden="1" customHeight="1" x14ac:dyDescent="0.2">
      <c r="A36" s="132"/>
      <c r="B36" s="132"/>
      <c r="C36" s="121"/>
      <c r="D36" s="30" t="s">
        <v>80</v>
      </c>
      <c r="E36" s="30" t="s">
        <v>103</v>
      </c>
      <c r="F36" s="30" t="s">
        <v>109</v>
      </c>
      <c r="G36" s="30" t="s">
        <v>131</v>
      </c>
      <c r="H36" s="28"/>
      <c r="I36" s="28"/>
      <c r="J36" s="28"/>
      <c r="K36" s="28"/>
      <c r="L36" s="28"/>
      <c r="M36" s="28"/>
      <c r="N36" s="28"/>
      <c r="O36" s="28"/>
      <c r="P36" s="34" t="s">
        <v>241</v>
      </c>
      <c r="Q36" s="35"/>
      <c r="R36" s="44" t="e">
        <f t="shared" si="1"/>
        <v>#DIV/0!</v>
      </c>
    </row>
    <row r="37" spans="1:18" s="36" customFormat="1" ht="25.5" hidden="1" customHeight="1" x14ac:dyDescent="0.2">
      <c r="A37" s="132"/>
      <c r="B37" s="132"/>
      <c r="C37" s="121"/>
      <c r="D37" s="30" t="s">
        <v>80</v>
      </c>
      <c r="E37" s="30" t="s">
        <v>103</v>
      </c>
      <c r="F37" s="30" t="s">
        <v>128</v>
      </c>
      <c r="G37" s="30" t="s">
        <v>86</v>
      </c>
      <c r="H37" s="28"/>
      <c r="I37" s="28"/>
      <c r="J37" s="28"/>
      <c r="K37" s="28"/>
      <c r="L37" s="28"/>
      <c r="M37" s="28"/>
      <c r="N37" s="28"/>
      <c r="O37" s="28"/>
      <c r="P37" s="34" t="s">
        <v>241</v>
      </c>
      <c r="Q37" s="35"/>
      <c r="R37" s="44" t="e">
        <f t="shared" si="1"/>
        <v>#DIV/0!</v>
      </c>
    </row>
    <row r="38" spans="1:18" s="36" customFormat="1" ht="25.5" hidden="1" customHeight="1" x14ac:dyDescent="0.2">
      <c r="A38" s="132"/>
      <c r="B38" s="132"/>
      <c r="C38" s="121"/>
      <c r="D38" s="30" t="s">
        <v>80</v>
      </c>
      <c r="E38" s="30" t="s">
        <v>103</v>
      </c>
      <c r="F38" s="30" t="s">
        <v>130</v>
      </c>
      <c r="G38" s="30" t="s">
        <v>86</v>
      </c>
      <c r="H38" s="28"/>
      <c r="I38" s="28"/>
      <c r="J38" s="28"/>
      <c r="K38" s="28"/>
      <c r="L38" s="28"/>
      <c r="M38" s="28"/>
      <c r="N38" s="28"/>
      <c r="O38" s="28"/>
      <c r="P38" s="34" t="s">
        <v>241</v>
      </c>
      <c r="Q38" s="35"/>
      <c r="R38" s="44" t="e">
        <f t="shared" si="1"/>
        <v>#DIV/0!</v>
      </c>
    </row>
    <row r="39" spans="1:18" s="36" customFormat="1" ht="25.5" hidden="1" customHeight="1" x14ac:dyDescent="0.2">
      <c r="A39" s="132"/>
      <c r="B39" s="132"/>
      <c r="C39" s="121"/>
      <c r="D39" s="30" t="s">
        <v>80</v>
      </c>
      <c r="E39" s="30" t="s">
        <v>103</v>
      </c>
      <c r="F39" s="30" t="s">
        <v>180</v>
      </c>
      <c r="G39" s="30" t="s">
        <v>131</v>
      </c>
      <c r="H39" s="28"/>
      <c r="I39" s="28"/>
      <c r="J39" s="28"/>
      <c r="K39" s="28"/>
      <c r="L39" s="28"/>
      <c r="M39" s="28"/>
      <c r="N39" s="28"/>
      <c r="O39" s="28"/>
      <c r="P39" s="34" t="s">
        <v>241</v>
      </c>
      <c r="Q39" s="35"/>
      <c r="R39" s="44" t="e">
        <f t="shared" si="1"/>
        <v>#DIV/0!</v>
      </c>
    </row>
    <row r="40" spans="1:18" s="36" customFormat="1" ht="25.5" x14ac:dyDescent="0.2">
      <c r="A40" s="132"/>
      <c r="B40" s="132"/>
      <c r="C40" s="121"/>
      <c r="D40" s="30" t="s">
        <v>80</v>
      </c>
      <c r="E40" s="30" t="s">
        <v>103</v>
      </c>
      <c r="F40" s="30" t="s">
        <v>157</v>
      </c>
      <c r="G40" s="30" t="s">
        <v>132</v>
      </c>
      <c r="H40" s="28">
        <v>5.7960000000000003</v>
      </c>
      <c r="I40" s="28">
        <v>5.7789999999999999</v>
      </c>
      <c r="J40" s="28">
        <v>3.0339999999999998</v>
      </c>
      <c r="K40" s="28">
        <v>3.0339999999999998</v>
      </c>
      <c r="L40" s="28">
        <v>6.1710000000000003</v>
      </c>
      <c r="M40" s="28">
        <v>6.1710000000000003</v>
      </c>
      <c r="N40" s="28">
        <v>5.3129999999999997</v>
      </c>
      <c r="O40" s="28">
        <v>5.3129999999999997</v>
      </c>
      <c r="P40" s="34" t="s">
        <v>243</v>
      </c>
      <c r="Q40" s="35"/>
      <c r="R40" s="44">
        <f t="shared" si="1"/>
        <v>100</v>
      </c>
    </row>
    <row r="41" spans="1:18" s="36" customFormat="1" ht="25.5" hidden="1" customHeight="1" x14ac:dyDescent="0.2">
      <c r="A41" s="132"/>
      <c r="B41" s="132"/>
      <c r="C41" s="121"/>
      <c r="D41" s="30" t="s">
        <v>80</v>
      </c>
      <c r="E41" s="30" t="s">
        <v>103</v>
      </c>
      <c r="F41" s="30" t="s">
        <v>181</v>
      </c>
      <c r="G41" s="30" t="s">
        <v>132</v>
      </c>
      <c r="H41" s="28"/>
      <c r="I41" s="28"/>
      <c r="J41" s="28"/>
      <c r="K41" s="28"/>
      <c r="L41" s="28"/>
      <c r="M41" s="28"/>
      <c r="N41" s="28"/>
      <c r="O41" s="28">
        <f>N41</f>
        <v>0</v>
      </c>
      <c r="P41" s="34" t="s">
        <v>241</v>
      </c>
      <c r="Q41" s="35"/>
      <c r="R41" s="44" t="e">
        <f t="shared" si="1"/>
        <v>#DIV/0!</v>
      </c>
    </row>
    <row r="42" spans="1:18" s="36" customFormat="1" ht="25.5" customHeight="1" x14ac:dyDescent="0.2">
      <c r="A42" s="132"/>
      <c r="B42" s="132"/>
      <c r="C42" s="121"/>
      <c r="D42" s="30" t="s">
        <v>80</v>
      </c>
      <c r="E42" s="30" t="s">
        <v>103</v>
      </c>
      <c r="F42" s="30" t="s">
        <v>217</v>
      </c>
      <c r="G42" s="30" t="s">
        <v>131</v>
      </c>
      <c r="H42" s="28"/>
      <c r="I42" s="28"/>
      <c r="J42" s="28">
        <v>1692.4380000000001</v>
      </c>
      <c r="K42" s="28">
        <v>1692.4380000000001</v>
      </c>
      <c r="L42" s="28">
        <v>3108.71</v>
      </c>
      <c r="M42" s="28">
        <v>2538.6759999999999</v>
      </c>
      <c r="N42" s="28"/>
      <c r="O42" s="28">
        <f>N42</f>
        <v>0</v>
      </c>
      <c r="P42" s="34" t="s">
        <v>246</v>
      </c>
      <c r="Q42" s="35"/>
      <c r="R42" s="44">
        <f t="shared" si="1"/>
        <v>81.66332658884231</v>
      </c>
    </row>
    <row r="43" spans="1:18" s="36" customFormat="1" ht="25.5" hidden="1" customHeight="1" x14ac:dyDescent="0.2">
      <c r="A43" s="132"/>
      <c r="B43" s="132"/>
      <c r="C43" s="121"/>
      <c r="D43" s="30" t="s">
        <v>80</v>
      </c>
      <c r="E43" s="30" t="s">
        <v>103</v>
      </c>
      <c r="F43" s="30" t="s">
        <v>184</v>
      </c>
      <c r="G43" s="30" t="s">
        <v>132</v>
      </c>
      <c r="H43" s="28"/>
      <c r="I43" s="28"/>
      <c r="J43" s="28"/>
      <c r="K43" s="28"/>
      <c r="L43" s="28"/>
      <c r="M43" s="28"/>
      <c r="N43" s="28"/>
      <c r="O43" s="28">
        <f>N43</f>
        <v>0</v>
      </c>
      <c r="P43" s="34" t="s">
        <v>235</v>
      </c>
      <c r="Q43" s="35"/>
      <c r="R43" s="44" t="e">
        <f t="shared" si="1"/>
        <v>#DIV/0!</v>
      </c>
    </row>
    <row r="44" spans="1:18" s="36" customFormat="1" ht="25.5" customHeight="1" x14ac:dyDescent="0.2">
      <c r="A44" s="132"/>
      <c r="B44" s="132"/>
      <c r="C44" s="121"/>
      <c r="D44" s="30" t="s">
        <v>80</v>
      </c>
      <c r="E44" s="30" t="s">
        <v>103</v>
      </c>
      <c r="F44" s="30" t="s">
        <v>188</v>
      </c>
      <c r="G44" s="30" t="s">
        <v>132</v>
      </c>
      <c r="H44" s="28"/>
      <c r="I44" s="28"/>
      <c r="J44" s="35"/>
      <c r="K44" s="28"/>
      <c r="L44" s="28"/>
      <c r="M44" s="28"/>
      <c r="N44" s="28"/>
      <c r="O44" s="28"/>
      <c r="P44" s="34"/>
      <c r="Q44" s="35"/>
      <c r="R44" s="44" t="e">
        <f t="shared" si="1"/>
        <v>#DIV/0!</v>
      </c>
    </row>
    <row r="45" spans="1:18" s="36" customFormat="1" ht="25.5" customHeight="1" x14ac:dyDescent="0.2">
      <c r="A45" s="132"/>
      <c r="B45" s="132"/>
      <c r="C45" s="122"/>
      <c r="D45" s="30" t="s">
        <v>80</v>
      </c>
      <c r="E45" s="30" t="s">
        <v>103</v>
      </c>
      <c r="F45" s="30" t="s">
        <v>189</v>
      </c>
      <c r="G45" s="30" t="s">
        <v>132</v>
      </c>
      <c r="H45" s="28"/>
      <c r="I45" s="28"/>
      <c r="J45" s="35"/>
      <c r="K45" s="28"/>
      <c r="L45" s="28"/>
      <c r="M45" s="28"/>
      <c r="N45" s="28"/>
      <c r="O45" s="28"/>
      <c r="P45" s="34"/>
      <c r="Q45" s="35"/>
      <c r="R45" s="44" t="e">
        <f t="shared" si="1"/>
        <v>#DIV/0!</v>
      </c>
    </row>
    <row r="46" spans="1:18" s="41" customFormat="1" ht="25.5" x14ac:dyDescent="0.2">
      <c r="A46" s="132"/>
      <c r="B46" s="132"/>
      <c r="C46" s="42" t="s">
        <v>117</v>
      </c>
      <c r="D46" s="43"/>
      <c r="E46" s="43"/>
      <c r="F46" s="43"/>
      <c r="G46" s="43"/>
      <c r="H46" s="27">
        <f t="shared" ref="H46:O46" si="4">SUM(H20:H45,0)</f>
        <v>227378.16000000003</v>
      </c>
      <c r="I46" s="27">
        <f t="shared" si="4"/>
        <v>227278.08700000006</v>
      </c>
      <c r="J46" s="27">
        <f t="shared" si="4"/>
        <v>108074.41199999998</v>
      </c>
      <c r="K46" s="27">
        <f t="shared" si="4"/>
        <v>108028.20899999997</v>
      </c>
      <c r="L46" s="73">
        <f t="shared" si="4"/>
        <v>229850.43899999995</v>
      </c>
      <c r="M46" s="27">
        <f t="shared" si="4"/>
        <v>229140.23200000002</v>
      </c>
      <c r="N46" s="27">
        <f t="shared" si="4"/>
        <v>222631.83100000001</v>
      </c>
      <c r="O46" s="27">
        <f t="shared" si="4"/>
        <v>222631.83100000001</v>
      </c>
      <c r="P46" s="34"/>
      <c r="R46" s="44">
        <f t="shared" si="1"/>
        <v>99.691013424603497</v>
      </c>
    </row>
    <row r="47" spans="1:18" s="41" customFormat="1" x14ac:dyDescent="0.2">
      <c r="A47" s="132"/>
      <c r="B47" s="132"/>
      <c r="C47" s="129" t="s">
        <v>118</v>
      </c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1"/>
      <c r="R47" s="44" t="e">
        <f t="shared" si="1"/>
        <v>#DIV/0!</v>
      </c>
    </row>
    <row r="48" spans="1:18" s="36" customFormat="1" ht="51" customHeight="1" x14ac:dyDescent="0.2">
      <c r="A48" s="132"/>
      <c r="B48" s="132"/>
      <c r="C48" s="120" t="s">
        <v>77</v>
      </c>
      <c r="D48" s="30" t="s">
        <v>80</v>
      </c>
      <c r="E48" s="30" t="s">
        <v>110</v>
      </c>
      <c r="F48" s="30" t="s">
        <v>154</v>
      </c>
      <c r="G48" s="30" t="s">
        <v>131</v>
      </c>
      <c r="H48" s="28">
        <v>118980.18</v>
      </c>
      <c r="I48" s="28">
        <v>118953.39</v>
      </c>
      <c r="J48" s="28">
        <v>74059.331999999995</v>
      </c>
      <c r="K48" s="28">
        <v>74059.331999999995</v>
      </c>
      <c r="L48" s="28">
        <v>142662.04800000001</v>
      </c>
      <c r="M48" s="28">
        <v>142661.32800000001</v>
      </c>
      <c r="N48" s="28">
        <v>147332.56</v>
      </c>
      <c r="O48" s="28">
        <v>147332.56</v>
      </c>
      <c r="P48" s="34" t="s">
        <v>243</v>
      </c>
      <c r="Q48" s="35"/>
      <c r="R48" s="44">
        <f t="shared" si="1"/>
        <v>99.999495310764075</v>
      </c>
    </row>
    <row r="49" spans="1:18" s="36" customFormat="1" ht="25.5" x14ac:dyDescent="0.2">
      <c r="A49" s="132"/>
      <c r="B49" s="132"/>
      <c r="C49" s="121"/>
      <c r="D49" s="30" t="s">
        <v>80</v>
      </c>
      <c r="E49" s="30" t="s">
        <v>110</v>
      </c>
      <c r="F49" s="30" t="s">
        <v>154</v>
      </c>
      <c r="G49" s="30" t="s">
        <v>133</v>
      </c>
      <c r="H49" s="28">
        <v>7937.9160000000002</v>
      </c>
      <c r="I49" s="28">
        <v>7936.9930000000004</v>
      </c>
      <c r="J49" s="28">
        <v>4467.058</v>
      </c>
      <c r="K49" s="28">
        <v>4467.058</v>
      </c>
      <c r="L49" s="28">
        <v>8614.7970000000005</v>
      </c>
      <c r="M49" s="28">
        <v>8614.7970000000005</v>
      </c>
      <c r="N49" s="28">
        <v>9464.3580000000002</v>
      </c>
      <c r="O49" s="28">
        <v>9464.3580000000002</v>
      </c>
      <c r="P49" s="34" t="s">
        <v>243</v>
      </c>
      <c r="Q49" s="35"/>
      <c r="R49" s="44">
        <f t="shared" si="1"/>
        <v>100</v>
      </c>
    </row>
    <row r="50" spans="1:18" s="36" customFormat="1" ht="19.5" customHeight="1" x14ac:dyDescent="0.2">
      <c r="A50" s="132"/>
      <c r="B50" s="132"/>
      <c r="C50" s="121"/>
      <c r="D50" s="30" t="s">
        <v>80</v>
      </c>
      <c r="E50" s="30" t="s">
        <v>110</v>
      </c>
      <c r="F50" s="30" t="s">
        <v>146</v>
      </c>
      <c r="G50" s="30" t="s">
        <v>131</v>
      </c>
      <c r="H50" s="28">
        <v>19920.947</v>
      </c>
      <c r="I50" s="28">
        <v>19920.947</v>
      </c>
      <c r="J50" s="28"/>
      <c r="K50" s="28"/>
      <c r="L50" s="28"/>
      <c r="M50" s="28"/>
      <c r="N50" s="28"/>
      <c r="O50" s="28"/>
      <c r="P50" s="34"/>
      <c r="Q50" s="35"/>
      <c r="R50" s="44" t="e">
        <f t="shared" si="1"/>
        <v>#DIV/0!</v>
      </c>
    </row>
    <row r="51" spans="1:18" s="36" customFormat="1" ht="19.5" customHeight="1" x14ac:dyDescent="0.2">
      <c r="A51" s="132"/>
      <c r="B51" s="132"/>
      <c r="C51" s="121"/>
      <c r="D51" s="30" t="s">
        <v>80</v>
      </c>
      <c r="E51" s="30" t="s">
        <v>110</v>
      </c>
      <c r="F51" s="30" t="s">
        <v>146</v>
      </c>
      <c r="G51" s="30" t="s">
        <v>133</v>
      </c>
      <c r="H51" s="28">
        <v>1613.588</v>
      </c>
      <c r="I51" s="28">
        <v>1613.588</v>
      </c>
      <c r="J51" s="28"/>
      <c r="K51" s="28"/>
      <c r="L51" s="28"/>
      <c r="M51" s="28"/>
      <c r="N51" s="28"/>
      <c r="O51" s="28"/>
      <c r="P51" s="34"/>
      <c r="Q51" s="35"/>
      <c r="R51" s="44" t="e">
        <f t="shared" si="1"/>
        <v>#DIV/0!</v>
      </c>
    </row>
    <row r="52" spans="1:18" s="36" customFormat="1" ht="19.5" customHeight="1" x14ac:dyDescent="0.2">
      <c r="A52" s="132"/>
      <c r="B52" s="132"/>
      <c r="C52" s="121"/>
      <c r="D52" s="30" t="s">
        <v>80</v>
      </c>
      <c r="E52" s="30" t="s">
        <v>110</v>
      </c>
      <c r="F52" s="30" t="s">
        <v>196</v>
      </c>
      <c r="G52" s="30" t="s">
        <v>131</v>
      </c>
      <c r="H52" s="28">
        <v>609.202</v>
      </c>
      <c r="I52" s="28">
        <v>609.202</v>
      </c>
      <c r="J52" s="28"/>
      <c r="K52" s="28"/>
      <c r="L52" s="28"/>
      <c r="M52" s="28"/>
      <c r="N52" s="28"/>
      <c r="O52" s="28"/>
      <c r="P52" s="34"/>
      <c r="Q52" s="35"/>
      <c r="R52" s="44" t="e">
        <f t="shared" si="1"/>
        <v>#DIV/0!</v>
      </c>
    </row>
    <row r="53" spans="1:18" s="36" customFormat="1" ht="19.5" customHeight="1" x14ac:dyDescent="0.2">
      <c r="A53" s="132"/>
      <c r="B53" s="132"/>
      <c r="C53" s="121"/>
      <c r="D53" s="30" t="s">
        <v>80</v>
      </c>
      <c r="E53" s="30" t="s">
        <v>110</v>
      </c>
      <c r="F53" s="30" t="s">
        <v>196</v>
      </c>
      <c r="G53" s="30" t="s">
        <v>133</v>
      </c>
      <c r="H53" s="28">
        <v>46.860999999999997</v>
      </c>
      <c r="I53" s="28">
        <v>46.860999999999997</v>
      </c>
      <c r="J53" s="28"/>
      <c r="K53" s="28"/>
      <c r="L53" s="28"/>
      <c r="M53" s="28"/>
      <c r="N53" s="28"/>
      <c r="O53" s="28"/>
      <c r="P53" s="34"/>
      <c r="Q53" s="35"/>
      <c r="R53" s="44" t="e">
        <f t="shared" si="1"/>
        <v>#DIV/0!</v>
      </c>
    </row>
    <row r="54" spans="1:18" s="36" customFormat="1" ht="19.5" customHeight="1" x14ac:dyDescent="0.2">
      <c r="A54" s="132"/>
      <c r="B54" s="132"/>
      <c r="C54" s="121"/>
      <c r="D54" s="30" t="s">
        <v>80</v>
      </c>
      <c r="E54" s="30" t="s">
        <v>110</v>
      </c>
      <c r="F54" s="30" t="s">
        <v>192</v>
      </c>
      <c r="G54" s="30" t="s">
        <v>131</v>
      </c>
      <c r="H54" s="28">
        <v>775.84199999999998</v>
      </c>
      <c r="I54" s="28">
        <v>775.84199999999998</v>
      </c>
      <c r="J54" s="28"/>
      <c r="K54" s="28"/>
      <c r="L54" s="28"/>
      <c r="M54" s="28"/>
      <c r="N54" s="28"/>
      <c r="O54" s="28"/>
      <c r="P54" s="34"/>
      <c r="Q54" s="35"/>
      <c r="R54" s="44" t="e">
        <f t="shared" si="1"/>
        <v>#DIV/0!</v>
      </c>
    </row>
    <row r="55" spans="1:18" s="36" customFormat="1" ht="25.5" x14ac:dyDescent="0.2">
      <c r="A55" s="132"/>
      <c r="B55" s="132"/>
      <c r="C55" s="121"/>
      <c r="D55" s="30" t="s">
        <v>80</v>
      </c>
      <c r="E55" s="30" t="s">
        <v>110</v>
      </c>
      <c r="F55" s="30" t="s">
        <v>145</v>
      </c>
      <c r="G55" s="30" t="s">
        <v>131</v>
      </c>
      <c r="H55" s="28">
        <v>42469.737999999998</v>
      </c>
      <c r="I55" s="28">
        <v>42469.737999999998</v>
      </c>
      <c r="J55" s="28">
        <v>32509.672999999999</v>
      </c>
      <c r="K55" s="28">
        <v>32509.672999999999</v>
      </c>
      <c r="L55" s="28">
        <v>45173.288</v>
      </c>
      <c r="M55" s="28">
        <v>45173.288</v>
      </c>
      <c r="N55" s="28">
        <v>45093.987999999998</v>
      </c>
      <c r="O55" s="28">
        <v>45093.987999999998</v>
      </c>
      <c r="P55" s="34" t="s">
        <v>243</v>
      </c>
      <c r="Q55" s="35"/>
      <c r="R55" s="44">
        <f t="shared" si="1"/>
        <v>100</v>
      </c>
    </row>
    <row r="56" spans="1:18" s="36" customFormat="1" ht="25.5" x14ac:dyDescent="0.2">
      <c r="A56" s="132"/>
      <c r="B56" s="132"/>
      <c r="C56" s="121"/>
      <c r="D56" s="30" t="s">
        <v>80</v>
      </c>
      <c r="E56" s="30" t="s">
        <v>110</v>
      </c>
      <c r="F56" s="30" t="s">
        <v>145</v>
      </c>
      <c r="G56" s="30" t="s">
        <v>133</v>
      </c>
      <c r="H56" s="28">
        <v>5264.3720000000003</v>
      </c>
      <c r="I56" s="28">
        <v>5264.3720000000003</v>
      </c>
      <c r="J56" s="28">
        <v>3413.337</v>
      </c>
      <c r="K56" s="28">
        <v>3413.337</v>
      </c>
      <c r="L56" s="28">
        <v>5262.7120000000004</v>
      </c>
      <c r="M56" s="28">
        <v>5262.7120000000004</v>
      </c>
      <c r="N56" s="28">
        <v>5288.1120000000001</v>
      </c>
      <c r="O56" s="28">
        <v>5288.1120000000001</v>
      </c>
      <c r="P56" s="34" t="s">
        <v>243</v>
      </c>
      <c r="Q56" s="35"/>
      <c r="R56" s="44">
        <f t="shared" si="1"/>
        <v>100</v>
      </c>
    </row>
    <row r="57" spans="1:18" s="36" customFormat="1" ht="25.5" hidden="1" customHeight="1" x14ac:dyDescent="0.2">
      <c r="A57" s="132"/>
      <c r="B57" s="132"/>
      <c r="C57" s="121"/>
      <c r="D57" s="30" t="s">
        <v>80</v>
      </c>
      <c r="E57" s="30" t="s">
        <v>110</v>
      </c>
      <c r="F57" s="30" t="s">
        <v>102</v>
      </c>
      <c r="G57" s="30" t="s">
        <v>132</v>
      </c>
      <c r="H57" s="28"/>
      <c r="I57" s="28"/>
      <c r="J57" s="28"/>
      <c r="K57" s="28"/>
      <c r="L57" s="28"/>
      <c r="M57" s="28"/>
      <c r="N57" s="28"/>
      <c r="O57" s="28"/>
      <c r="P57" s="34" t="s">
        <v>241</v>
      </c>
      <c r="Q57" s="35"/>
      <c r="R57" s="44" t="e">
        <f t="shared" si="1"/>
        <v>#DIV/0!</v>
      </c>
    </row>
    <row r="58" spans="1:18" s="36" customFormat="1" ht="27.75" customHeight="1" x14ac:dyDescent="0.2">
      <c r="A58" s="132"/>
      <c r="B58" s="132"/>
      <c r="C58" s="121"/>
      <c r="D58" s="30" t="s">
        <v>80</v>
      </c>
      <c r="E58" s="30" t="s">
        <v>110</v>
      </c>
      <c r="F58" s="30" t="s">
        <v>160</v>
      </c>
      <c r="G58" s="30" t="s">
        <v>132</v>
      </c>
      <c r="H58" s="28">
        <v>1902.633</v>
      </c>
      <c r="I58" s="28">
        <v>1895.4459999999999</v>
      </c>
      <c r="J58" s="28">
        <v>769</v>
      </c>
      <c r="K58" s="28">
        <v>750.8</v>
      </c>
      <c r="L58" s="28">
        <v>9147.4349999999995</v>
      </c>
      <c r="M58" s="28">
        <v>9131.4269999999997</v>
      </c>
      <c r="N58" s="28">
        <v>252.7</v>
      </c>
      <c r="O58" s="28">
        <v>252.7</v>
      </c>
      <c r="P58" s="34" t="s">
        <v>247</v>
      </c>
      <c r="Q58" s="35"/>
      <c r="R58" s="44">
        <f t="shared" si="1"/>
        <v>99.825000122985301</v>
      </c>
    </row>
    <row r="59" spans="1:18" s="36" customFormat="1" ht="25.5" x14ac:dyDescent="0.2">
      <c r="A59" s="132"/>
      <c r="B59" s="132"/>
      <c r="C59" s="121"/>
      <c r="D59" s="30" t="s">
        <v>80</v>
      </c>
      <c r="E59" s="30" t="s">
        <v>110</v>
      </c>
      <c r="F59" s="30" t="s">
        <v>160</v>
      </c>
      <c r="G59" s="30" t="s">
        <v>134</v>
      </c>
      <c r="H59" s="28">
        <v>197.68100000000001</v>
      </c>
      <c r="I59" s="28">
        <v>197.68100000000001</v>
      </c>
      <c r="J59" s="28">
        <v>25</v>
      </c>
      <c r="K59" s="28">
        <v>25</v>
      </c>
      <c r="L59" s="28">
        <v>494.56</v>
      </c>
      <c r="M59" s="28">
        <v>494.56</v>
      </c>
      <c r="N59" s="28"/>
      <c r="O59" s="28"/>
      <c r="P59" s="34" t="s">
        <v>243</v>
      </c>
      <c r="Q59" s="35"/>
      <c r="R59" s="44">
        <f t="shared" si="1"/>
        <v>100</v>
      </c>
    </row>
    <row r="60" spans="1:18" s="36" customFormat="1" ht="25.5" x14ac:dyDescent="0.2">
      <c r="A60" s="132"/>
      <c r="B60" s="132"/>
      <c r="C60" s="121"/>
      <c r="D60" s="30" t="s">
        <v>80</v>
      </c>
      <c r="E60" s="30" t="s">
        <v>110</v>
      </c>
      <c r="F60" s="30" t="s">
        <v>151</v>
      </c>
      <c r="G60" s="30" t="s">
        <v>131</v>
      </c>
      <c r="H60" s="28">
        <v>182763.73699999999</v>
      </c>
      <c r="I60" s="28">
        <v>182763.73699999999</v>
      </c>
      <c r="J60" s="28">
        <v>135159.03899999999</v>
      </c>
      <c r="K60" s="28">
        <v>135159.03899999999</v>
      </c>
      <c r="L60" s="28">
        <v>185341.68299999999</v>
      </c>
      <c r="M60" s="28">
        <v>184717.86799999999</v>
      </c>
      <c r="N60" s="28">
        <v>182208.245</v>
      </c>
      <c r="O60" s="28">
        <v>182208.245</v>
      </c>
      <c r="P60" s="34" t="s">
        <v>248</v>
      </c>
      <c r="Q60" s="35"/>
      <c r="R60" s="44">
        <f t="shared" si="1"/>
        <v>99.663424336121949</v>
      </c>
    </row>
    <row r="61" spans="1:18" s="36" customFormat="1" ht="25.5" x14ac:dyDescent="0.2">
      <c r="A61" s="132"/>
      <c r="B61" s="132"/>
      <c r="C61" s="121"/>
      <c r="D61" s="30" t="s">
        <v>80</v>
      </c>
      <c r="E61" s="30" t="s">
        <v>110</v>
      </c>
      <c r="F61" s="30" t="s">
        <v>151</v>
      </c>
      <c r="G61" s="30" t="s">
        <v>132</v>
      </c>
      <c r="H61" s="28">
        <v>7706.3019999999997</v>
      </c>
      <c r="I61" s="28">
        <v>7706.3019999999997</v>
      </c>
      <c r="J61" s="28">
        <v>2187.9720000000002</v>
      </c>
      <c r="K61" s="28">
        <v>2187.9720000000002</v>
      </c>
      <c r="L61" s="28">
        <v>7943.1620000000003</v>
      </c>
      <c r="M61" s="28">
        <v>7943.1419999999998</v>
      </c>
      <c r="N61" s="28">
        <v>8015.2920000000004</v>
      </c>
      <c r="O61" s="28">
        <v>8015.2920000000004</v>
      </c>
      <c r="P61" s="34" t="s">
        <v>243</v>
      </c>
      <c r="Q61" s="35"/>
      <c r="R61" s="44">
        <f t="shared" si="1"/>
        <v>99.999748211102826</v>
      </c>
    </row>
    <row r="62" spans="1:18" s="36" customFormat="1" ht="25.5" x14ac:dyDescent="0.2">
      <c r="A62" s="132"/>
      <c r="B62" s="132"/>
      <c r="C62" s="121"/>
      <c r="D62" s="30" t="s">
        <v>80</v>
      </c>
      <c r="E62" s="30" t="s">
        <v>110</v>
      </c>
      <c r="F62" s="30" t="s">
        <v>151</v>
      </c>
      <c r="G62" s="30" t="s">
        <v>133</v>
      </c>
      <c r="H62" s="28">
        <v>15511.457</v>
      </c>
      <c r="I62" s="28">
        <v>15511.457</v>
      </c>
      <c r="J62" s="28">
        <v>11761.463</v>
      </c>
      <c r="K62" s="28">
        <v>11761.463</v>
      </c>
      <c r="L62" s="28">
        <v>16934.798999999999</v>
      </c>
      <c r="M62" s="28">
        <v>16710.679</v>
      </c>
      <c r="N62" s="28">
        <v>15589.865</v>
      </c>
      <c r="O62" s="28">
        <v>15589.865</v>
      </c>
      <c r="P62" s="34" t="s">
        <v>249</v>
      </c>
      <c r="Q62" s="35"/>
      <c r="R62" s="44">
        <f t="shared" si="1"/>
        <v>98.676571242445803</v>
      </c>
    </row>
    <row r="63" spans="1:18" s="36" customFormat="1" ht="25.5" x14ac:dyDescent="0.2">
      <c r="A63" s="132"/>
      <c r="B63" s="132"/>
      <c r="C63" s="121"/>
      <c r="D63" s="30" t="s">
        <v>80</v>
      </c>
      <c r="E63" s="30" t="s">
        <v>110</v>
      </c>
      <c r="F63" s="30" t="s">
        <v>151</v>
      </c>
      <c r="G63" s="30" t="s">
        <v>134</v>
      </c>
      <c r="H63" s="28">
        <v>628.00400000000002</v>
      </c>
      <c r="I63" s="28">
        <v>628.00400000000002</v>
      </c>
      <c r="J63" s="28">
        <v>150</v>
      </c>
      <c r="K63" s="28">
        <v>150</v>
      </c>
      <c r="L63" s="28">
        <v>531.33600000000001</v>
      </c>
      <c r="M63" s="28">
        <v>531.33600000000001</v>
      </c>
      <c r="N63" s="28">
        <v>574.36</v>
      </c>
      <c r="O63" s="28">
        <v>574.36</v>
      </c>
      <c r="P63" s="34" t="s">
        <v>243</v>
      </c>
      <c r="Q63" s="35"/>
      <c r="R63" s="44">
        <f t="shared" si="1"/>
        <v>100</v>
      </c>
    </row>
    <row r="64" spans="1:18" s="36" customFormat="1" ht="25.5" x14ac:dyDescent="0.2">
      <c r="A64" s="132"/>
      <c r="B64" s="132"/>
      <c r="C64" s="121"/>
      <c r="D64" s="30" t="s">
        <v>80</v>
      </c>
      <c r="E64" s="30" t="s">
        <v>168</v>
      </c>
      <c r="F64" s="30" t="s">
        <v>151</v>
      </c>
      <c r="G64" s="30" t="s">
        <v>131</v>
      </c>
      <c r="H64" s="28">
        <v>19252.186000000002</v>
      </c>
      <c r="I64" s="28">
        <v>19252.186000000002</v>
      </c>
      <c r="J64" s="28">
        <v>12775.215</v>
      </c>
      <c r="K64" s="28">
        <v>12775.215</v>
      </c>
      <c r="L64" s="28">
        <v>20526.737000000001</v>
      </c>
      <c r="M64" s="28">
        <v>20526.737000000001</v>
      </c>
      <c r="N64" s="28">
        <v>20988.415000000001</v>
      </c>
      <c r="O64" s="28">
        <v>20988.415000000001</v>
      </c>
      <c r="P64" s="34" t="s">
        <v>243</v>
      </c>
      <c r="Q64" s="35"/>
      <c r="R64" s="44">
        <f t="shared" si="1"/>
        <v>100</v>
      </c>
    </row>
    <row r="65" spans="1:18" s="36" customFormat="1" ht="25.5" x14ac:dyDescent="0.2">
      <c r="A65" s="132"/>
      <c r="B65" s="132"/>
      <c r="C65" s="121"/>
      <c r="D65" s="30" t="s">
        <v>80</v>
      </c>
      <c r="E65" s="30" t="s">
        <v>168</v>
      </c>
      <c r="F65" s="30" t="s">
        <v>151</v>
      </c>
      <c r="G65" s="30" t="s">
        <v>133</v>
      </c>
      <c r="H65" s="28">
        <v>2650.8229999999999</v>
      </c>
      <c r="I65" s="28">
        <v>2650.8229999999999</v>
      </c>
      <c r="J65" s="28">
        <v>1356.2760000000001</v>
      </c>
      <c r="K65" s="28">
        <v>1356.2760000000001</v>
      </c>
      <c r="L65" s="28">
        <v>2650.8229999999999</v>
      </c>
      <c r="M65" s="28">
        <v>2650.8229999999999</v>
      </c>
      <c r="N65" s="28">
        <v>2650.8229999999999</v>
      </c>
      <c r="O65" s="28">
        <v>2650.8229999999999</v>
      </c>
      <c r="P65" s="34" t="s">
        <v>243</v>
      </c>
      <c r="Q65" s="35"/>
      <c r="R65" s="44">
        <f t="shared" si="1"/>
        <v>100</v>
      </c>
    </row>
    <row r="66" spans="1:18" s="36" customFormat="1" ht="31.5" customHeight="1" x14ac:dyDescent="0.2">
      <c r="A66" s="132"/>
      <c r="B66" s="132"/>
      <c r="C66" s="121"/>
      <c r="D66" s="30" t="s">
        <v>80</v>
      </c>
      <c r="E66" s="30" t="s">
        <v>108</v>
      </c>
      <c r="F66" s="30" t="s">
        <v>152</v>
      </c>
      <c r="G66" s="30" t="s">
        <v>131</v>
      </c>
      <c r="H66" s="28">
        <v>11954.674999999999</v>
      </c>
      <c r="I66" s="28">
        <v>11954.636</v>
      </c>
      <c r="J66" s="28">
        <v>6642.4560000000001</v>
      </c>
      <c r="K66" s="28">
        <v>6569.6130000000003</v>
      </c>
      <c r="L66" s="28">
        <v>11728.878000000001</v>
      </c>
      <c r="M66" s="28">
        <v>10391.557000000001</v>
      </c>
      <c r="N66" s="28">
        <v>13440.178</v>
      </c>
      <c r="O66" s="28">
        <v>13440.178</v>
      </c>
      <c r="P66" s="34" t="s">
        <v>250</v>
      </c>
      <c r="Q66" s="35"/>
      <c r="R66" s="44">
        <f t="shared" si="1"/>
        <v>88.59804833846853</v>
      </c>
    </row>
    <row r="67" spans="1:18" s="36" customFormat="1" ht="31.5" customHeight="1" x14ac:dyDescent="0.2">
      <c r="A67" s="132"/>
      <c r="B67" s="132"/>
      <c r="C67" s="121"/>
      <c r="D67" s="30" t="s">
        <v>80</v>
      </c>
      <c r="E67" s="30" t="s">
        <v>108</v>
      </c>
      <c r="F67" s="30" t="s">
        <v>152</v>
      </c>
      <c r="G67" s="30" t="s">
        <v>133</v>
      </c>
      <c r="H67" s="28">
        <v>1603.125</v>
      </c>
      <c r="I67" s="28">
        <v>1603.125</v>
      </c>
      <c r="J67" s="28">
        <v>801.63300000000004</v>
      </c>
      <c r="K67" s="28">
        <v>801.63300000000004</v>
      </c>
      <c r="L67" s="28">
        <v>1465.22</v>
      </c>
      <c r="M67" s="28">
        <v>1315.0820000000001</v>
      </c>
      <c r="N67" s="28">
        <v>1505.222</v>
      </c>
      <c r="O67" s="28">
        <v>1505.222</v>
      </c>
      <c r="P67" s="34" t="s">
        <v>251</v>
      </c>
      <c r="Q67" s="35"/>
      <c r="R67" s="44">
        <f t="shared" si="1"/>
        <v>89.753211121879318</v>
      </c>
    </row>
    <row r="68" spans="1:18" s="36" customFormat="1" ht="25.5" customHeight="1" x14ac:dyDescent="0.2">
      <c r="A68" s="132"/>
      <c r="B68" s="132"/>
      <c r="C68" s="121"/>
      <c r="D68" s="30" t="s">
        <v>80</v>
      </c>
      <c r="E68" s="30" t="s">
        <v>108</v>
      </c>
      <c r="F68" s="30" t="s">
        <v>240</v>
      </c>
      <c r="G68" s="30" t="s">
        <v>132</v>
      </c>
      <c r="H68" s="28"/>
      <c r="I68" s="28"/>
      <c r="J68" s="28"/>
      <c r="K68" s="28"/>
      <c r="L68" s="28">
        <v>7123.4219999999996</v>
      </c>
      <c r="M68" s="28">
        <v>6526.9229999999998</v>
      </c>
      <c r="N68" s="28"/>
      <c r="O68" s="28"/>
      <c r="P68" s="34" t="s">
        <v>252</v>
      </c>
      <c r="Q68" s="35"/>
      <c r="R68" s="44">
        <f t="shared" si="1"/>
        <v>91.626229640754119</v>
      </c>
    </row>
    <row r="69" spans="1:18" s="36" customFormat="1" ht="25.5" customHeight="1" x14ac:dyDescent="0.2">
      <c r="A69" s="132"/>
      <c r="B69" s="132"/>
      <c r="C69" s="121"/>
      <c r="D69" s="30" t="s">
        <v>80</v>
      </c>
      <c r="E69" s="30" t="s">
        <v>108</v>
      </c>
      <c r="F69" s="30" t="s">
        <v>240</v>
      </c>
      <c r="G69" s="30" t="s">
        <v>134</v>
      </c>
      <c r="H69" s="28"/>
      <c r="I69" s="28"/>
      <c r="J69" s="28"/>
      <c r="K69" s="28"/>
      <c r="L69" s="28">
        <v>469.50700000000001</v>
      </c>
      <c r="M69" s="28">
        <v>446.745</v>
      </c>
      <c r="N69" s="28"/>
      <c r="O69" s="28"/>
      <c r="P69" s="34" t="s">
        <v>253</v>
      </c>
      <c r="Q69" s="35"/>
      <c r="R69" s="44">
        <f t="shared" si="1"/>
        <v>95.151935966875882</v>
      </c>
    </row>
    <row r="70" spans="1:18" s="36" customFormat="1" ht="25.5" customHeight="1" x14ac:dyDescent="0.2">
      <c r="A70" s="132"/>
      <c r="B70" s="132"/>
      <c r="C70" s="121"/>
      <c r="D70" s="30" t="s">
        <v>80</v>
      </c>
      <c r="E70" s="30" t="s">
        <v>110</v>
      </c>
      <c r="F70" s="30" t="s">
        <v>162</v>
      </c>
      <c r="G70" s="30" t="s">
        <v>132</v>
      </c>
      <c r="H70" s="28">
        <v>2303.9110000000001</v>
      </c>
      <c r="I70" s="28">
        <v>2303.9110000000001</v>
      </c>
      <c r="J70" s="28">
        <v>2039.6869999999999</v>
      </c>
      <c r="K70" s="28">
        <v>2039.6869999999999</v>
      </c>
      <c r="L70" s="28">
        <v>2772.7280000000001</v>
      </c>
      <c r="M70" s="28">
        <v>2772.7280000000001</v>
      </c>
      <c r="N70" s="28">
        <v>3229.95</v>
      </c>
      <c r="O70" s="28">
        <v>3687.45</v>
      </c>
      <c r="P70" s="34" t="s">
        <v>241</v>
      </c>
      <c r="Q70" s="35"/>
      <c r="R70" s="44">
        <f t="shared" si="1"/>
        <v>100</v>
      </c>
    </row>
    <row r="71" spans="1:18" s="36" customFormat="1" ht="25.5" hidden="1" customHeight="1" x14ac:dyDescent="0.2">
      <c r="A71" s="132"/>
      <c r="B71" s="132"/>
      <c r="C71" s="121"/>
      <c r="D71" s="30" t="s">
        <v>80</v>
      </c>
      <c r="E71" s="30" t="s">
        <v>110</v>
      </c>
      <c r="F71" s="30" t="s">
        <v>177</v>
      </c>
      <c r="G71" s="30" t="s">
        <v>132</v>
      </c>
      <c r="H71" s="28"/>
      <c r="I71" s="28"/>
      <c r="J71" s="28"/>
      <c r="K71" s="28"/>
      <c r="L71" s="28"/>
      <c r="M71" s="28"/>
      <c r="N71" s="28"/>
      <c r="O71" s="28"/>
      <c r="P71" s="34" t="s">
        <v>241</v>
      </c>
      <c r="Q71" s="35"/>
      <c r="R71" s="44" t="e">
        <f t="shared" si="1"/>
        <v>#DIV/0!</v>
      </c>
    </row>
    <row r="72" spans="1:18" s="36" customFormat="1" ht="28.5" customHeight="1" x14ac:dyDescent="0.2">
      <c r="A72" s="132"/>
      <c r="B72" s="132"/>
      <c r="C72" s="121"/>
      <c r="D72" s="30" t="s">
        <v>80</v>
      </c>
      <c r="E72" s="30" t="s">
        <v>110</v>
      </c>
      <c r="F72" s="30" t="s">
        <v>157</v>
      </c>
      <c r="G72" s="30" t="s">
        <v>132</v>
      </c>
      <c r="H72" s="28">
        <v>21.460999999999999</v>
      </c>
      <c r="I72" s="28">
        <v>19.391999999999999</v>
      </c>
      <c r="J72" s="28">
        <v>7.63</v>
      </c>
      <c r="K72" s="28">
        <v>7.63</v>
      </c>
      <c r="L72" s="28">
        <v>16.146999999999998</v>
      </c>
      <c r="M72" s="28">
        <v>16.099</v>
      </c>
      <c r="N72" s="28">
        <v>11.803000000000001</v>
      </c>
      <c r="O72" s="28">
        <v>11.803000000000001</v>
      </c>
      <c r="P72" s="34" t="s">
        <v>254</v>
      </c>
      <c r="Q72" s="35"/>
      <c r="R72" s="44">
        <f t="shared" si="1"/>
        <v>99.702731157490561</v>
      </c>
    </row>
    <row r="73" spans="1:18" s="36" customFormat="1" ht="26.25" customHeight="1" x14ac:dyDescent="0.2">
      <c r="A73" s="132"/>
      <c r="B73" s="132"/>
      <c r="C73" s="121"/>
      <c r="D73" s="30" t="s">
        <v>80</v>
      </c>
      <c r="E73" s="30" t="s">
        <v>110</v>
      </c>
      <c r="F73" s="30" t="s">
        <v>217</v>
      </c>
      <c r="G73" s="30" t="s">
        <v>131</v>
      </c>
      <c r="H73" s="28"/>
      <c r="I73" s="28"/>
      <c r="J73" s="28">
        <v>3046.0160000000001</v>
      </c>
      <c r="K73" s="28">
        <v>3046.0160000000001</v>
      </c>
      <c r="L73" s="28">
        <v>5622.7209999999995</v>
      </c>
      <c r="M73" s="28">
        <v>4726.9179999999997</v>
      </c>
      <c r="N73" s="28"/>
      <c r="O73" s="28"/>
      <c r="P73" s="34" t="s">
        <v>255</v>
      </c>
      <c r="Q73" s="35"/>
      <c r="R73" s="44">
        <f t="shared" si="1"/>
        <v>84.068158459222857</v>
      </c>
    </row>
    <row r="74" spans="1:18" s="36" customFormat="1" ht="25.5" hidden="1" customHeight="1" x14ac:dyDescent="0.2">
      <c r="A74" s="132"/>
      <c r="B74" s="132"/>
      <c r="C74" s="121"/>
      <c r="D74" s="30" t="s">
        <v>80</v>
      </c>
      <c r="E74" s="30" t="s">
        <v>110</v>
      </c>
      <c r="F74" s="30" t="s">
        <v>111</v>
      </c>
      <c r="G74" s="30" t="s">
        <v>86</v>
      </c>
      <c r="H74" s="28"/>
      <c r="I74" s="28"/>
      <c r="J74" s="28"/>
      <c r="K74" s="28"/>
      <c r="L74" s="28"/>
      <c r="M74" s="28"/>
      <c r="N74" s="28"/>
      <c r="O74" s="28"/>
      <c r="P74" s="34" t="s">
        <v>234</v>
      </c>
      <c r="Q74" s="35"/>
      <c r="R74" s="44" t="e">
        <f t="shared" si="1"/>
        <v>#DIV/0!</v>
      </c>
    </row>
    <row r="75" spans="1:18" s="36" customFormat="1" ht="24" customHeight="1" x14ac:dyDescent="0.2">
      <c r="A75" s="132"/>
      <c r="B75" s="132"/>
      <c r="C75" s="121"/>
      <c r="D75" s="30" t="s">
        <v>80</v>
      </c>
      <c r="E75" s="30" t="s">
        <v>110</v>
      </c>
      <c r="F75" s="30" t="s">
        <v>217</v>
      </c>
      <c r="G75" s="30" t="s">
        <v>133</v>
      </c>
      <c r="H75" s="28"/>
      <c r="I75" s="28"/>
      <c r="J75" s="28">
        <v>234.30600000000001</v>
      </c>
      <c r="K75" s="28">
        <v>234.30600000000001</v>
      </c>
      <c r="L75" s="28">
        <v>418.69799999999998</v>
      </c>
      <c r="M75" s="28">
        <v>351.45800000000003</v>
      </c>
      <c r="N75" s="28"/>
      <c r="O75" s="28"/>
      <c r="P75" s="34" t="s">
        <v>256</v>
      </c>
      <c r="Q75" s="35"/>
      <c r="R75" s="44">
        <f t="shared" si="1"/>
        <v>83.940692336720033</v>
      </c>
    </row>
    <row r="76" spans="1:18" s="36" customFormat="1" ht="24" customHeight="1" x14ac:dyDescent="0.2">
      <c r="A76" s="132"/>
      <c r="B76" s="132"/>
      <c r="C76" s="121"/>
      <c r="D76" s="30" t="s">
        <v>80</v>
      </c>
      <c r="E76" s="30" t="s">
        <v>110</v>
      </c>
      <c r="F76" s="30" t="s">
        <v>219</v>
      </c>
      <c r="G76" s="30" t="s">
        <v>132</v>
      </c>
      <c r="H76" s="28"/>
      <c r="I76" s="28"/>
      <c r="J76" s="28">
        <v>6.0609999999999999</v>
      </c>
      <c r="K76" s="28">
        <v>6.0609999999999999</v>
      </c>
      <c r="L76" s="28">
        <v>606.06100000000004</v>
      </c>
      <c r="M76" s="28">
        <v>606.06100000000004</v>
      </c>
      <c r="N76" s="28"/>
      <c r="O76" s="28"/>
      <c r="P76" s="34" t="s">
        <v>243</v>
      </c>
      <c r="Q76" s="35"/>
      <c r="R76" s="44">
        <f t="shared" si="1"/>
        <v>100</v>
      </c>
    </row>
    <row r="77" spans="1:18" s="36" customFormat="1" ht="28.5" customHeight="1" x14ac:dyDescent="0.2">
      <c r="A77" s="132"/>
      <c r="B77" s="132"/>
      <c r="C77" s="121"/>
      <c r="D77" s="30" t="s">
        <v>80</v>
      </c>
      <c r="E77" s="30" t="s">
        <v>110</v>
      </c>
      <c r="F77" s="30" t="s">
        <v>184</v>
      </c>
      <c r="G77" s="30" t="s">
        <v>132</v>
      </c>
      <c r="H77" s="28"/>
      <c r="I77" s="28"/>
      <c r="J77" s="28">
        <v>34.314999999999998</v>
      </c>
      <c r="K77" s="28">
        <v>34.314999999999998</v>
      </c>
      <c r="L77" s="28">
        <v>2101.3150000000001</v>
      </c>
      <c r="M77" s="28">
        <v>2101.3150000000001</v>
      </c>
      <c r="N77" s="28"/>
      <c r="O77" s="28"/>
      <c r="P77" s="34" t="s">
        <v>243</v>
      </c>
      <c r="Q77" s="35"/>
      <c r="R77" s="44">
        <f t="shared" ref="R77:R140" si="5">M77/L77*100</f>
        <v>100</v>
      </c>
    </row>
    <row r="78" spans="1:18" s="36" customFormat="1" ht="34.5" customHeight="1" x14ac:dyDescent="0.2">
      <c r="A78" s="132"/>
      <c r="B78" s="132"/>
      <c r="C78" s="121"/>
      <c r="D78" s="30" t="s">
        <v>80</v>
      </c>
      <c r="E78" s="30" t="s">
        <v>110</v>
      </c>
      <c r="F78" s="30" t="s">
        <v>220</v>
      </c>
      <c r="G78" s="30" t="s">
        <v>132</v>
      </c>
      <c r="H78" s="28"/>
      <c r="I78" s="28"/>
      <c r="J78" s="28"/>
      <c r="K78" s="28"/>
      <c r="L78" s="28">
        <v>945.95</v>
      </c>
      <c r="M78" s="28">
        <v>826.06299999999999</v>
      </c>
      <c r="N78" s="28">
        <v>1954.251</v>
      </c>
      <c r="O78" s="28">
        <v>7125.2560000000003</v>
      </c>
      <c r="P78" s="34" t="s">
        <v>257</v>
      </c>
      <c r="Q78" s="35"/>
      <c r="R78" s="44">
        <f t="shared" si="5"/>
        <v>87.326285744489667</v>
      </c>
    </row>
    <row r="79" spans="1:18" s="36" customFormat="1" ht="34.5" customHeight="1" x14ac:dyDescent="0.2">
      <c r="A79" s="132"/>
      <c r="B79" s="132"/>
      <c r="C79" s="121"/>
      <c r="D79" s="30" t="s">
        <v>80</v>
      </c>
      <c r="E79" s="30" t="s">
        <v>110</v>
      </c>
      <c r="F79" s="30" t="s">
        <v>221</v>
      </c>
      <c r="G79" s="30" t="s">
        <v>132</v>
      </c>
      <c r="H79" s="28"/>
      <c r="I79" s="28"/>
      <c r="J79" s="28"/>
      <c r="K79" s="28"/>
      <c r="L79" s="28"/>
      <c r="M79" s="28"/>
      <c r="N79" s="28">
        <v>3861.6880000000001</v>
      </c>
      <c r="O79" s="28"/>
      <c r="P79" s="34"/>
      <c r="Q79" s="35"/>
      <c r="R79" s="44" t="e">
        <f t="shared" si="5"/>
        <v>#DIV/0!</v>
      </c>
    </row>
    <row r="80" spans="1:18" s="36" customFormat="1" ht="30" customHeight="1" x14ac:dyDescent="0.2">
      <c r="A80" s="132"/>
      <c r="B80" s="132"/>
      <c r="C80" s="121"/>
      <c r="D80" s="30" t="s">
        <v>80</v>
      </c>
      <c r="E80" s="30" t="s">
        <v>110</v>
      </c>
      <c r="F80" s="30" t="s">
        <v>218</v>
      </c>
      <c r="G80" s="30" t="s">
        <v>131</v>
      </c>
      <c r="H80" s="28"/>
      <c r="I80" s="28"/>
      <c r="J80" s="28"/>
      <c r="K80" s="28"/>
      <c r="L80" s="28">
        <v>9478.0689999999995</v>
      </c>
      <c r="M80" s="28">
        <v>8361.6949999999997</v>
      </c>
      <c r="N80" s="28">
        <v>31799.632000000001</v>
      </c>
      <c r="O80" s="28">
        <v>31799.632000000001</v>
      </c>
      <c r="P80" s="34" t="s">
        <v>258</v>
      </c>
      <c r="Q80" s="35"/>
      <c r="R80" s="44">
        <f t="shared" si="5"/>
        <v>88.221503768330862</v>
      </c>
    </row>
    <row r="81" spans="1:18" s="36" customFormat="1" ht="25.5" customHeight="1" x14ac:dyDescent="0.2">
      <c r="A81" s="132"/>
      <c r="B81" s="132"/>
      <c r="C81" s="121"/>
      <c r="D81" s="30" t="s">
        <v>80</v>
      </c>
      <c r="E81" s="30" t="s">
        <v>110</v>
      </c>
      <c r="F81" s="30" t="s">
        <v>218</v>
      </c>
      <c r="G81" s="30" t="s">
        <v>133</v>
      </c>
      <c r="H81" s="28"/>
      <c r="I81" s="28"/>
      <c r="J81" s="28"/>
      <c r="K81" s="28"/>
      <c r="L81" s="28">
        <v>833.73099999999999</v>
      </c>
      <c r="M81" s="28">
        <v>655.92700000000002</v>
      </c>
      <c r="N81" s="28">
        <v>2323.268</v>
      </c>
      <c r="O81" s="28">
        <v>2323.268</v>
      </c>
      <c r="P81" s="34" t="s">
        <v>259</v>
      </c>
      <c r="Q81" s="35"/>
      <c r="R81" s="44">
        <f t="shared" si="5"/>
        <v>78.673696911833673</v>
      </c>
    </row>
    <row r="82" spans="1:18" s="36" customFormat="1" ht="25.5" customHeight="1" x14ac:dyDescent="0.2">
      <c r="A82" s="132"/>
      <c r="B82" s="132"/>
      <c r="C82" s="121"/>
      <c r="D82" s="30" t="s">
        <v>80</v>
      </c>
      <c r="E82" s="30" t="s">
        <v>110</v>
      </c>
      <c r="F82" s="30" t="s">
        <v>181</v>
      </c>
      <c r="G82" s="30" t="s">
        <v>132</v>
      </c>
      <c r="H82" s="28"/>
      <c r="I82" s="28"/>
      <c r="J82" s="28">
        <v>1325.297</v>
      </c>
      <c r="K82" s="28">
        <v>1325.297</v>
      </c>
      <c r="L82" s="28">
        <v>1325.297</v>
      </c>
      <c r="M82" s="28">
        <v>1325.297</v>
      </c>
      <c r="N82" s="28"/>
      <c r="O82" s="28"/>
      <c r="P82" s="34" t="s">
        <v>243</v>
      </c>
      <c r="Q82" s="35"/>
      <c r="R82" s="44">
        <f t="shared" si="5"/>
        <v>100</v>
      </c>
    </row>
    <row r="83" spans="1:18" s="36" customFormat="1" ht="34.5" customHeight="1" x14ac:dyDescent="0.2">
      <c r="A83" s="132"/>
      <c r="B83" s="132"/>
      <c r="C83" s="121"/>
      <c r="D83" s="30" t="s">
        <v>80</v>
      </c>
      <c r="E83" s="30" t="s">
        <v>112</v>
      </c>
      <c r="F83" s="30" t="s">
        <v>185</v>
      </c>
      <c r="G83" s="30" t="s">
        <v>131</v>
      </c>
      <c r="H83" s="28">
        <v>4823.1760000000004</v>
      </c>
      <c r="I83" s="28">
        <v>4823.16</v>
      </c>
      <c r="J83" s="28"/>
      <c r="K83" s="28"/>
      <c r="L83" s="28"/>
      <c r="M83" s="28"/>
      <c r="N83" s="28">
        <v>7311.0309999999999</v>
      </c>
      <c r="O83" s="28">
        <v>7311.0309999999999</v>
      </c>
      <c r="P83" s="34"/>
      <c r="Q83" s="35"/>
      <c r="R83" s="44" t="e">
        <f t="shared" si="5"/>
        <v>#DIV/0!</v>
      </c>
    </row>
    <row r="84" spans="1:18" s="36" customFormat="1" ht="36" customHeight="1" x14ac:dyDescent="0.2">
      <c r="A84" s="132"/>
      <c r="B84" s="132"/>
      <c r="C84" s="122"/>
      <c r="D84" s="30" t="s">
        <v>80</v>
      </c>
      <c r="E84" s="30" t="s">
        <v>112</v>
      </c>
      <c r="F84" s="30" t="s">
        <v>185</v>
      </c>
      <c r="G84" s="30" t="s">
        <v>133</v>
      </c>
      <c r="H84" s="28">
        <v>106.224</v>
      </c>
      <c r="I84" s="28">
        <v>106.223</v>
      </c>
      <c r="J84" s="28"/>
      <c r="K84" s="28"/>
      <c r="L84" s="28"/>
      <c r="M84" s="28"/>
      <c r="N84" s="28">
        <v>91.968999999999994</v>
      </c>
      <c r="O84" s="28">
        <v>91.968999999999994</v>
      </c>
      <c r="P84" s="34"/>
      <c r="Q84" s="35"/>
      <c r="R84" s="44" t="e">
        <f t="shared" si="5"/>
        <v>#DIV/0!</v>
      </c>
    </row>
    <row r="85" spans="1:18" s="41" customFormat="1" ht="25.5" x14ac:dyDescent="0.2">
      <c r="A85" s="132"/>
      <c r="B85" s="132"/>
      <c r="C85" s="42" t="s">
        <v>119</v>
      </c>
      <c r="D85" s="43"/>
      <c r="E85" s="43"/>
      <c r="F85" s="43"/>
      <c r="G85" s="43"/>
      <c r="H85" s="27">
        <f t="shared" ref="H85:O85" si="6">SUM(H48:H84,0)</f>
        <v>449044.04099999997</v>
      </c>
      <c r="I85" s="27">
        <f t="shared" si="6"/>
        <v>449007.016</v>
      </c>
      <c r="J85" s="27">
        <f t="shared" si="6"/>
        <v>292770.766</v>
      </c>
      <c r="K85" s="27">
        <f t="shared" si="6"/>
        <v>292679.723</v>
      </c>
      <c r="L85" s="27">
        <f>SUM(L48:L84,0)</f>
        <v>490191.12400000007</v>
      </c>
      <c r="M85" s="27">
        <f t="shared" si="6"/>
        <v>484842.565</v>
      </c>
      <c r="N85" s="27">
        <f t="shared" si="6"/>
        <v>502987.70999999996</v>
      </c>
      <c r="O85" s="27">
        <f t="shared" si="6"/>
        <v>504754.52699999994</v>
      </c>
      <c r="P85" s="34"/>
      <c r="R85" s="44">
        <f t="shared" si="5"/>
        <v>98.908882936036179</v>
      </c>
    </row>
    <row r="86" spans="1:18" s="41" customFormat="1" x14ac:dyDescent="0.2">
      <c r="A86" s="132"/>
      <c r="B86" s="132"/>
      <c r="C86" s="129" t="s">
        <v>120</v>
      </c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1"/>
      <c r="R86" s="44" t="e">
        <f t="shared" si="5"/>
        <v>#DIV/0!</v>
      </c>
    </row>
    <row r="87" spans="1:18" s="36" customFormat="1" ht="51" customHeight="1" x14ac:dyDescent="0.2">
      <c r="A87" s="132"/>
      <c r="B87" s="132"/>
      <c r="C87" s="120" t="s">
        <v>77</v>
      </c>
      <c r="D87" s="30" t="s">
        <v>80</v>
      </c>
      <c r="E87" s="30" t="s">
        <v>168</v>
      </c>
      <c r="F87" s="30" t="s">
        <v>154</v>
      </c>
      <c r="G87" s="30" t="s">
        <v>131</v>
      </c>
      <c r="H87" s="28">
        <v>37491.821000000004</v>
      </c>
      <c r="I87" s="28">
        <v>37444.853000000003</v>
      </c>
      <c r="J87" s="28">
        <v>22590.32</v>
      </c>
      <c r="K87" s="28">
        <v>22590.32</v>
      </c>
      <c r="L87" s="28">
        <v>41347.122000000003</v>
      </c>
      <c r="M87" s="28">
        <v>41333.245000000003</v>
      </c>
      <c r="N87" s="28">
        <v>45801.608</v>
      </c>
      <c r="O87" s="28">
        <v>45801.608</v>
      </c>
      <c r="P87" s="34" t="s">
        <v>260</v>
      </c>
      <c r="Q87" s="35"/>
      <c r="R87" s="44">
        <f t="shared" si="5"/>
        <v>99.966437809141823</v>
      </c>
    </row>
    <row r="88" spans="1:18" s="36" customFormat="1" ht="26.25" customHeight="1" x14ac:dyDescent="0.2">
      <c r="A88" s="132"/>
      <c r="B88" s="132"/>
      <c r="C88" s="121"/>
      <c r="D88" s="30" t="s">
        <v>80</v>
      </c>
      <c r="E88" s="30" t="s">
        <v>168</v>
      </c>
      <c r="F88" s="30" t="s">
        <v>146</v>
      </c>
      <c r="G88" s="30" t="s">
        <v>131</v>
      </c>
      <c r="H88" s="28">
        <v>5622.4110000000001</v>
      </c>
      <c r="I88" s="28">
        <v>5622.4110000000001</v>
      </c>
      <c r="J88" s="28"/>
      <c r="K88" s="28"/>
      <c r="L88" s="28"/>
      <c r="M88" s="28"/>
      <c r="N88" s="28"/>
      <c r="O88" s="28"/>
      <c r="P88" s="34"/>
      <c r="Q88" s="35"/>
      <c r="R88" s="44" t="e">
        <f t="shared" si="5"/>
        <v>#DIV/0!</v>
      </c>
    </row>
    <row r="89" spans="1:18" s="36" customFormat="1" ht="26.25" customHeight="1" x14ac:dyDescent="0.2">
      <c r="A89" s="132"/>
      <c r="B89" s="132"/>
      <c r="C89" s="121"/>
      <c r="D89" s="30" t="s">
        <v>80</v>
      </c>
      <c r="E89" s="30" t="s">
        <v>168</v>
      </c>
      <c r="F89" s="30" t="s">
        <v>196</v>
      </c>
      <c r="G89" s="30" t="s">
        <v>131</v>
      </c>
      <c r="H89" s="28">
        <v>185.05199999999999</v>
      </c>
      <c r="I89" s="28">
        <v>185.05199999999999</v>
      </c>
      <c r="J89" s="28"/>
      <c r="K89" s="28"/>
      <c r="L89" s="28"/>
      <c r="M89" s="28"/>
      <c r="N89" s="28"/>
      <c r="O89" s="28"/>
      <c r="P89" s="34"/>
      <c r="Q89" s="35"/>
      <c r="R89" s="44" t="e">
        <f t="shared" si="5"/>
        <v>#DIV/0!</v>
      </c>
    </row>
    <row r="90" spans="1:18" s="36" customFormat="1" ht="26.25" customHeight="1" x14ac:dyDescent="0.2">
      <c r="A90" s="132"/>
      <c r="B90" s="132"/>
      <c r="C90" s="121"/>
      <c r="D90" s="30" t="s">
        <v>80</v>
      </c>
      <c r="E90" s="30" t="s">
        <v>168</v>
      </c>
      <c r="F90" s="30" t="s">
        <v>197</v>
      </c>
      <c r="G90" s="30" t="s">
        <v>131</v>
      </c>
      <c r="H90" s="28">
        <v>35.229999999999997</v>
      </c>
      <c r="I90" s="28">
        <v>35.229999999999997</v>
      </c>
      <c r="J90" s="28"/>
      <c r="K90" s="28"/>
      <c r="L90" s="28"/>
      <c r="M90" s="28"/>
      <c r="N90" s="28"/>
      <c r="O90" s="28"/>
      <c r="P90" s="34"/>
      <c r="Q90" s="35"/>
      <c r="R90" s="44" t="e">
        <f t="shared" si="5"/>
        <v>#DIV/0!</v>
      </c>
    </row>
    <row r="91" spans="1:18" s="36" customFormat="1" ht="26.25" customHeight="1" x14ac:dyDescent="0.2">
      <c r="A91" s="132"/>
      <c r="B91" s="132"/>
      <c r="C91" s="121"/>
      <c r="D91" s="30" t="s">
        <v>80</v>
      </c>
      <c r="E91" s="30" t="s">
        <v>168</v>
      </c>
      <c r="F91" s="30" t="s">
        <v>198</v>
      </c>
      <c r="G91" s="30" t="s">
        <v>131</v>
      </c>
      <c r="H91" s="28">
        <v>61.377000000000002</v>
      </c>
      <c r="I91" s="28">
        <v>61.377000000000002</v>
      </c>
      <c r="J91" s="28"/>
      <c r="K91" s="28"/>
      <c r="L91" s="28"/>
      <c r="M91" s="28"/>
      <c r="N91" s="28"/>
      <c r="O91" s="28"/>
      <c r="P91" s="34"/>
      <c r="Q91" s="35"/>
      <c r="R91" s="44" t="e">
        <f t="shared" si="5"/>
        <v>#DIV/0!</v>
      </c>
    </row>
    <row r="92" spans="1:18" s="36" customFormat="1" ht="26.25" customHeight="1" x14ac:dyDescent="0.2">
      <c r="A92" s="132"/>
      <c r="B92" s="132"/>
      <c r="C92" s="121"/>
      <c r="D92" s="30" t="s">
        <v>80</v>
      </c>
      <c r="E92" s="30" t="s">
        <v>168</v>
      </c>
      <c r="F92" s="30" t="s">
        <v>237</v>
      </c>
      <c r="G92" s="30" t="s">
        <v>131</v>
      </c>
      <c r="H92" s="28"/>
      <c r="I92" s="28"/>
      <c r="J92" s="28">
        <v>0</v>
      </c>
      <c r="K92" s="28"/>
      <c r="L92" s="28">
        <v>50.325000000000003</v>
      </c>
      <c r="M92" s="28">
        <v>50.325000000000003</v>
      </c>
      <c r="N92" s="28"/>
      <c r="O92" s="28"/>
      <c r="P92" s="34" t="s">
        <v>243</v>
      </c>
      <c r="Q92" s="35"/>
      <c r="R92" s="44">
        <f t="shared" si="5"/>
        <v>100</v>
      </c>
    </row>
    <row r="93" spans="1:18" s="36" customFormat="1" ht="26.25" customHeight="1" x14ac:dyDescent="0.2">
      <c r="A93" s="132"/>
      <c r="B93" s="132"/>
      <c r="C93" s="121"/>
      <c r="D93" s="30" t="s">
        <v>80</v>
      </c>
      <c r="E93" s="30" t="s">
        <v>168</v>
      </c>
      <c r="F93" s="30" t="s">
        <v>192</v>
      </c>
      <c r="G93" s="30" t="s">
        <v>131</v>
      </c>
      <c r="H93" s="28">
        <v>89.93</v>
      </c>
      <c r="I93" s="28">
        <v>89.93</v>
      </c>
      <c r="J93" s="28"/>
      <c r="K93" s="28"/>
      <c r="L93" s="28"/>
      <c r="M93" s="28"/>
      <c r="N93" s="28"/>
      <c r="O93" s="28"/>
      <c r="P93" s="34"/>
      <c r="Q93" s="35"/>
      <c r="R93" s="44" t="e">
        <f t="shared" si="5"/>
        <v>#DIV/0!</v>
      </c>
    </row>
    <row r="94" spans="1:18" s="36" customFormat="1" ht="22.5" customHeight="1" x14ac:dyDescent="0.2">
      <c r="A94" s="132"/>
      <c r="B94" s="132"/>
      <c r="C94" s="121"/>
      <c r="D94" s="30" t="s">
        <v>80</v>
      </c>
      <c r="E94" s="30" t="s">
        <v>168</v>
      </c>
      <c r="F94" s="30" t="s">
        <v>222</v>
      </c>
      <c r="G94" s="30" t="s">
        <v>131</v>
      </c>
      <c r="H94" s="28"/>
      <c r="I94" s="28"/>
      <c r="J94" s="28">
        <v>49.320999999999998</v>
      </c>
      <c r="K94" s="28">
        <v>0</v>
      </c>
      <c r="L94" s="28">
        <v>345.24700000000001</v>
      </c>
      <c r="M94" s="28">
        <v>345.24700000000001</v>
      </c>
      <c r="N94" s="28"/>
      <c r="O94" s="28"/>
      <c r="P94" s="34" t="s">
        <v>243</v>
      </c>
      <c r="Q94" s="35"/>
      <c r="R94" s="44">
        <f t="shared" si="5"/>
        <v>100</v>
      </c>
    </row>
    <row r="95" spans="1:18" s="36" customFormat="1" ht="25.5" x14ac:dyDescent="0.2">
      <c r="A95" s="132"/>
      <c r="B95" s="132"/>
      <c r="C95" s="121"/>
      <c r="D95" s="30" t="s">
        <v>80</v>
      </c>
      <c r="E95" s="30" t="s">
        <v>168</v>
      </c>
      <c r="F95" s="30" t="s">
        <v>186</v>
      </c>
      <c r="G95" s="30" t="s">
        <v>131</v>
      </c>
      <c r="H95" s="28">
        <v>1989.232</v>
      </c>
      <c r="I95" s="28">
        <v>1989.232</v>
      </c>
      <c r="J95" s="28">
        <v>1202.864</v>
      </c>
      <c r="K95" s="28">
        <v>1202.864</v>
      </c>
      <c r="L95" s="28">
        <v>2434.9</v>
      </c>
      <c r="M95" s="28">
        <v>2434.9</v>
      </c>
      <c r="N95" s="28"/>
      <c r="O95" s="28"/>
      <c r="P95" s="34" t="s">
        <v>243</v>
      </c>
      <c r="Q95" s="35"/>
      <c r="R95" s="44">
        <f t="shared" si="5"/>
        <v>100</v>
      </c>
    </row>
    <row r="96" spans="1:18" s="36" customFormat="1" ht="25.5" customHeight="1" x14ac:dyDescent="0.2">
      <c r="A96" s="132"/>
      <c r="B96" s="132"/>
      <c r="C96" s="121"/>
      <c r="D96" s="30" t="s">
        <v>80</v>
      </c>
      <c r="E96" s="30" t="s">
        <v>168</v>
      </c>
      <c r="F96" s="30" t="s">
        <v>217</v>
      </c>
      <c r="G96" s="30" t="s">
        <v>131</v>
      </c>
      <c r="H96" s="28"/>
      <c r="I96" s="28"/>
      <c r="J96" s="28">
        <v>587.86199999999997</v>
      </c>
      <c r="K96" s="28">
        <v>587.86199999999997</v>
      </c>
      <c r="L96" s="28">
        <v>1144.423</v>
      </c>
      <c r="M96" s="28">
        <v>977.53800000000001</v>
      </c>
      <c r="N96" s="28"/>
      <c r="O96" s="28"/>
      <c r="P96" s="34" t="s">
        <v>261</v>
      </c>
      <c r="Q96" s="35"/>
      <c r="R96" s="44">
        <f t="shared" si="5"/>
        <v>85.417542289870099</v>
      </c>
    </row>
    <row r="97" spans="1:18" s="36" customFormat="1" ht="27" customHeight="1" x14ac:dyDescent="0.2">
      <c r="A97" s="132"/>
      <c r="B97" s="132"/>
      <c r="C97" s="121"/>
      <c r="D97" s="30" t="s">
        <v>80</v>
      </c>
      <c r="E97" s="30" t="s">
        <v>168</v>
      </c>
      <c r="F97" s="30" t="s">
        <v>147</v>
      </c>
      <c r="G97" s="30" t="s">
        <v>131</v>
      </c>
      <c r="H97" s="28">
        <v>128.77199999999999</v>
      </c>
      <c r="I97" s="28">
        <v>128.77199999999999</v>
      </c>
      <c r="J97" s="28"/>
      <c r="K97" s="28"/>
      <c r="L97" s="28"/>
      <c r="M97" s="28"/>
      <c r="N97" s="28"/>
      <c r="O97" s="28"/>
      <c r="P97" s="34"/>
      <c r="Q97" s="35"/>
      <c r="R97" s="44" t="e">
        <f t="shared" si="5"/>
        <v>#DIV/0!</v>
      </c>
    </row>
    <row r="98" spans="1:18" s="36" customFormat="1" ht="23.25" customHeight="1" x14ac:dyDescent="0.2">
      <c r="A98" s="132"/>
      <c r="B98" s="132"/>
      <c r="C98" s="121"/>
      <c r="D98" s="30" t="s">
        <v>80</v>
      </c>
      <c r="E98" s="30" t="s">
        <v>168</v>
      </c>
      <c r="F98" s="30" t="s">
        <v>223</v>
      </c>
      <c r="G98" s="30" t="s">
        <v>131</v>
      </c>
      <c r="H98" s="28"/>
      <c r="I98" s="28"/>
      <c r="J98" s="28"/>
      <c r="K98" s="28"/>
      <c r="L98" s="28">
        <v>2340.2440000000001</v>
      </c>
      <c r="M98" s="28">
        <v>2340.2440000000001</v>
      </c>
      <c r="N98" s="28"/>
      <c r="O98" s="28"/>
      <c r="P98" s="34" t="s">
        <v>243</v>
      </c>
      <c r="Q98" s="35"/>
      <c r="R98" s="44">
        <f t="shared" si="5"/>
        <v>100</v>
      </c>
    </row>
    <row r="99" spans="1:18" s="36" customFormat="1" ht="23.25" customHeight="1" x14ac:dyDescent="0.2">
      <c r="A99" s="132"/>
      <c r="B99" s="132"/>
      <c r="C99" s="121"/>
      <c r="D99" s="30" t="s">
        <v>80</v>
      </c>
      <c r="E99" s="30" t="s">
        <v>168</v>
      </c>
      <c r="F99" s="30" t="s">
        <v>223</v>
      </c>
      <c r="G99" s="30" t="s">
        <v>224</v>
      </c>
      <c r="H99" s="28"/>
      <c r="I99" s="28"/>
      <c r="J99" s="28"/>
      <c r="K99" s="28"/>
      <c r="L99" s="28">
        <v>13.5</v>
      </c>
      <c r="M99" s="28"/>
      <c r="N99" s="28"/>
      <c r="O99" s="28"/>
      <c r="P99" s="34"/>
      <c r="Q99" s="35"/>
      <c r="R99" s="44">
        <f t="shared" si="5"/>
        <v>0</v>
      </c>
    </row>
    <row r="100" spans="1:18" s="36" customFormat="1" ht="23.25" customHeight="1" x14ac:dyDescent="0.2">
      <c r="A100" s="132"/>
      <c r="B100" s="132"/>
      <c r="C100" s="121"/>
      <c r="D100" s="30" t="s">
        <v>80</v>
      </c>
      <c r="E100" s="30" t="s">
        <v>168</v>
      </c>
      <c r="F100" s="30" t="s">
        <v>223</v>
      </c>
      <c r="G100" s="30" t="s">
        <v>225</v>
      </c>
      <c r="H100" s="28"/>
      <c r="I100" s="28"/>
      <c r="J100" s="28"/>
      <c r="K100" s="28"/>
      <c r="L100" s="28">
        <v>13.5</v>
      </c>
      <c r="M100" s="28"/>
      <c r="N100" s="28"/>
      <c r="O100" s="28"/>
      <c r="P100" s="34"/>
      <c r="Q100" s="35"/>
      <c r="R100" s="44">
        <f t="shared" si="5"/>
        <v>0</v>
      </c>
    </row>
    <row r="101" spans="1:18" s="36" customFormat="1" ht="25.5" customHeight="1" x14ac:dyDescent="0.2">
      <c r="A101" s="132"/>
      <c r="B101" s="132"/>
      <c r="C101" s="121"/>
      <c r="D101" s="30" t="s">
        <v>80</v>
      </c>
      <c r="E101" s="30" t="s">
        <v>168</v>
      </c>
      <c r="F101" s="30" t="s">
        <v>223</v>
      </c>
      <c r="G101" s="30" t="s">
        <v>226</v>
      </c>
      <c r="H101" s="28"/>
      <c r="I101" s="28"/>
      <c r="J101" s="28"/>
      <c r="K101" s="28"/>
      <c r="L101" s="28">
        <v>13.5</v>
      </c>
      <c r="M101" s="28"/>
      <c r="N101" s="28"/>
      <c r="O101" s="28"/>
      <c r="P101" s="34"/>
      <c r="Q101" s="35"/>
      <c r="R101" s="44">
        <f t="shared" si="5"/>
        <v>0</v>
      </c>
    </row>
    <row r="102" spans="1:18" s="36" customFormat="1" ht="25.5" customHeight="1" x14ac:dyDescent="0.2">
      <c r="A102" s="132"/>
      <c r="B102" s="132"/>
      <c r="C102" s="121"/>
      <c r="D102" s="30" t="s">
        <v>80</v>
      </c>
      <c r="E102" s="30" t="s">
        <v>168</v>
      </c>
      <c r="F102" s="30" t="s">
        <v>223</v>
      </c>
      <c r="G102" s="30" t="s">
        <v>227</v>
      </c>
      <c r="H102" s="28"/>
      <c r="I102" s="28"/>
      <c r="J102" s="28"/>
      <c r="K102" s="28"/>
      <c r="L102" s="28">
        <v>8.7560000000000002</v>
      </c>
      <c r="M102" s="28"/>
      <c r="N102" s="28"/>
      <c r="O102" s="28"/>
      <c r="P102" s="34"/>
      <c r="Q102" s="35"/>
      <c r="R102" s="44">
        <f t="shared" si="5"/>
        <v>0</v>
      </c>
    </row>
    <row r="103" spans="1:18" s="36" customFormat="1" ht="25.5" x14ac:dyDescent="0.2">
      <c r="A103" s="132"/>
      <c r="B103" s="132"/>
      <c r="C103" s="121"/>
      <c r="D103" s="30" t="s">
        <v>80</v>
      </c>
      <c r="E103" s="30" t="s">
        <v>168</v>
      </c>
      <c r="F103" s="30" t="s">
        <v>157</v>
      </c>
      <c r="G103" s="30" t="s">
        <v>132</v>
      </c>
      <c r="H103" s="28">
        <v>4.4770000000000003</v>
      </c>
      <c r="I103" s="28">
        <v>4.1440000000000001</v>
      </c>
      <c r="J103" s="28">
        <v>2.177</v>
      </c>
      <c r="K103" s="28">
        <v>2.177</v>
      </c>
      <c r="L103" s="28">
        <v>5.4130000000000003</v>
      </c>
      <c r="M103" s="28">
        <v>4.4269999999999996</v>
      </c>
      <c r="N103" s="28">
        <v>3.8119999999999998</v>
      </c>
      <c r="O103" s="28">
        <v>3.8119999999999998</v>
      </c>
      <c r="P103" s="34" t="s">
        <v>262</v>
      </c>
      <c r="Q103" s="35"/>
      <c r="R103" s="44">
        <f t="shared" si="5"/>
        <v>81.784592647330484</v>
      </c>
    </row>
    <row r="104" spans="1:18" s="36" customFormat="1" ht="25.5" x14ac:dyDescent="0.2">
      <c r="A104" s="132"/>
      <c r="B104" s="132"/>
      <c r="C104" s="121"/>
      <c r="D104" s="30" t="s">
        <v>80</v>
      </c>
      <c r="E104" s="30" t="s">
        <v>168</v>
      </c>
      <c r="F104" s="30" t="s">
        <v>160</v>
      </c>
      <c r="G104" s="30" t="s">
        <v>132</v>
      </c>
      <c r="H104" s="28">
        <v>1054.3399999999999</v>
      </c>
      <c r="I104" s="28">
        <v>1052.2429999999999</v>
      </c>
      <c r="J104" s="28">
        <v>275</v>
      </c>
      <c r="K104" s="28">
        <v>275</v>
      </c>
      <c r="L104" s="28">
        <v>2120.8009999999999</v>
      </c>
      <c r="M104" s="28">
        <v>2118.4969999999998</v>
      </c>
      <c r="N104" s="28"/>
      <c r="O104" s="28">
        <f>N104</f>
        <v>0</v>
      </c>
      <c r="P104" s="34" t="s">
        <v>263</v>
      </c>
      <c r="Q104" s="35"/>
      <c r="R104" s="44">
        <f t="shared" si="5"/>
        <v>99.891361801508012</v>
      </c>
    </row>
    <row r="105" spans="1:18" s="36" customFormat="1" ht="24.75" customHeight="1" x14ac:dyDescent="0.2">
      <c r="A105" s="132"/>
      <c r="B105" s="132"/>
      <c r="C105" s="122"/>
      <c r="D105" s="30" t="s">
        <v>80</v>
      </c>
      <c r="E105" s="30" t="s">
        <v>168</v>
      </c>
      <c r="F105" s="30" t="s">
        <v>184</v>
      </c>
      <c r="G105" s="30" t="s">
        <v>132</v>
      </c>
      <c r="H105" s="28"/>
      <c r="I105" s="28"/>
      <c r="J105" s="28"/>
      <c r="K105" s="28"/>
      <c r="L105" s="28">
        <v>7622.25</v>
      </c>
      <c r="M105" s="28">
        <v>7622.25</v>
      </c>
      <c r="N105" s="28"/>
      <c r="O105" s="28">
        <f>N105</f>
        <v>0</v>
      </c>
      <c r="P105" s="34" t="s">
        <v>243</v>
      </c>
      <c r="Q105" s="35"/>
      <c r="R105" s="44">
        <f t="shared" si="5"/>
        <v>100</v>
      </c>
    </row>
    <row r="106" spans="1:18" s="41" customFormat="1" ht="25.5" x14ac:dyDescent="0.2">
      <c r="A106" s="132"/>
      <c r="B106" s="132"/>
      <c r="C106" s="42" t="s">
        <v>121</v>
      </c>
      <c r="D106" s="43"/>
      <c r="E106" s="43"/>
      <c r="F106" s="43"/>
      <c r="G106" s="43"/>
      <c r="H106" s="27">
        <f t="shared" ref="H106:O106" si="7">SUM(H87:H105)</f>
        <v>46662.642000000007</v>
      </c>
      <c r="I106" s="27">
        <f t="shared" si="7"/>
        <v>46613.244000000006</v>
      </c>
      <c r="J106" s="27">
        <f t="shared" si="7"/>
        <v>24707.544000000002</v>
      </c>
      <c r="K106" s="27">
        <f t="shared" si="7"/>
        <v>24658.223000000002</v>
      </c>
      <c r="L106" s="27">
        <f>SUM(L87:L105)</f>
        <v>57459.981000000007</v>
      </c>
      <c r="M106" s="27">
        <f t="shared" si="7"/>
        <v>57226.67300000001</v>
      </c>
      <c r="N106" s="27">
        <f t="shared" si="7"/>
        <v>45805.42</v>
      </c>
      <c r="O106" s="27">
        <f t="shared" si="7"/>
        <v>45805.42</v>
      </c>
      <c r="P106" s="34"/>
      <c r="R106" s="44">
        <f t="shared" si="5"/>
        <v>99.59396436277973</v>
      </c>
    </row>
    <row r="107" spans="1:18" s="41" customFormat="1" x14ac:dyDescent="0.2">
      <c r="A107" s="132"/>
      <c r="B107" s="132"/>
      <c r="C107" s="129" t="s">
        <v>122</v>
      </c>
      <c r="D107" s="130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1"/>
      <c r="R107" s="44" t="e">
        <f t="shared" si="5"/>
        <v>#DIV/0!</v>
      </c>
    </row>
    <row r="108" spans="1:18" s="36" customFormat="1" ht="51" customHeight="1" x14ac:dyDescent="0.2">
      <c r="A108" s="132"/>
      <c r="B108" s="132"/>
      <c r="C108" s="120" t="s">
        <v>77</v>
      </c>
      <c r="D108" s="30" t="s">
        <v>80</v>
      </c>
      <c r="E108" s="30" t="s">
        <v>84</v>
      </c>
      <c r="F108" s="30" t="s">
        <v>155</v>
      </c>
      <c r="G108" s="30" t="s">
        <v>132</v>
      </c>
      <c r="H108" s="28">
        <v>600</v>
      </c>
      <c r="I108" s="28">
        <v>600</v>
      </c>
      <c r="J108" s="28">
        <v>215.72499999999999</v>
      </c>
      <c r="K108" s="28">
        <v>215.72499999999999</v>
      </c>
      <c r="L108" s="28">
        <v>574</v>
      </c>
      <c r="M108" s="28">
        <v>574</v>
      </c>
      <c r="N108" s="28">
        <v>600</v>
      </c>
      <c r="O108" s="28">
        <v>600</v>
      </c>
      <c r="P108" s="34" t="s">
        <v>243</v>
      </c>
      <c r="R108" s="44">
        <f t="shared" si="5"/>
        <v>100</v>
      </c>
    </row>
    <row r="109" spans="1:18" s="36" customFormat="1" ht="25.5" x14ac:dyDescent="0.2">
      <c r="A109" s="132"/>
      <c r="B109" s="132"/>
      <c r="C109" s="122"/>
      <c r="D109" s="30" t="s">
        <v>80</v>
      </c>
      <c r="E109" s="30" t="s">
        <v>84</v>
      </c>
      <c r="F109" s="30" t="s">
        <v>155</v>
      </c>
      <c r="G109" s="30" t="s">
        <v>134</v>
      </c>
      <c r="H109" s="28"/>
      <c r="I109" s="28"/>
      <c r="J109" s="28"/>
      <c r="K109" s="28"/>
      <c r="L109" s="28">
        <v>26</v>
      </c>
      <c r="M109" s="28">
        <v>26</v>
      </c>
      <c r="N109" s="28"/>
      <c r="O109" s="28">
        <f>N109</f>
        <v>0</v>
      </c>
      <c r="P109" s="34" t="s">
        <v>243</v>
      </c>
      <c r="R109" s="44">
        <f t="shared" si="5"/>
        <v>100</v>
      </c>
    </row>
    <row r="110" spans="1:18" s="41" customFormat="1" ht="25.5" x14ac:dyDescent="0.2">
      <c r="A110" s="132"/>
      <c r="B110" s="132"/>
      <c r="C110" s="42" t="s">
        <v>123</v>
      </c>
      <c r="D110" s="43"/>
      <c r="E110" s="43"/>
      <c r="F110" s="43"/>
      <c r="G110" s="43"/>
      <c r="H110" s="27">
        <f t="shared" ref="H110:O110" si="8">H108+H109</f>
        <v>600</v>
      </c>
      <c r="I110" s="27">
        <f t="shared" si="8"/>
        <v>600</v>
      </c>
      <c r="J110" s="27">
        <f t="shared" si="8"/>
        <v>215.72499999999999</v>
      </c>
      <c r="K110" s="27">
        <f t="shared" si="8"/>
        <v>215.72499999999999</v>
      </c>
      <c r="L110" s="27">
        <f t="shared" si="8"/>
        <v>600</v>
      </c>
      <c r="M110" s="27">
        <f t="shared" si="8"/>
        <v>600</v>
      </c>
      <c r="N110" s="27">
        <f t="shared" si="8"/>
        <v>600</v>
      </c>
      <c r="O110" s="27">
        <f t="shared" si="8"/>
        <v>600</v>
      </c>
      <c r="P110" s="34"/>
      <c r="R110" s="44">
        <f t="shared" si="5"/>
        <v>100</v>
      </c>
    </row>
    <row r="111" spans="1:18" s="41" customFormat="1" x14ac:dyDescent="0.2">
      <c r="A111" s="132"/>
      <c r="B111" s="132"/>
      <c r="C111" s="129" t="s">
        <v>124</v>
      </c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1"/>
      <c r="R111" s="44" t="e">
        <f t="shared" si="5"/>
        <v>#DIV/0!</v>
      </c>
    </row>
    <row r="112" spans="1:18" s="36" customFormat="1" ht="25.5" hidden="1" customHeight="1" x14ac:dyDescent="0.2">
      <c r="A112" s="132"/>
      <c r="B112" s="132"/>
      <c r="C112" s="33" t="s">
        <v>77</v>
      </c>
      <c r="D112" s="30" t="s">
        <v>80</v>
      </c>
      <c r="E112" s="30" t="s">
        <v>112</v>
      </c>
      <c r="F112" s="30" t="s">
        <v>113</v>
      </c>
      <c r="G112" s="30" t="s">
        <v>132</v>
      </c>
      <c r="H112" s="28"/>
      <c r="I112" s="28"/>
      <c r="J112" s="28"/>
      <c r="K112" s="28"/>
      <c r="L112" s="28"/>
      <c r="M112" s="28"/>
      <c r="N112" s="28"/>
      <c r="O112" s="28"/>
      <c r="P112" s="34"/>
      <c r="R112" s="44" t="e">
        <f t="shared" si="5"/>
        <v>#DIV/0!</v>
      </c>
    </row>
    <row r="113" spans="1:18" s="36" customFormat="1" ht="25.5" hidden="1" customHeight="1" x14ac:dyDescent="0.2">
      <c r="A113" s="132"/>
      <c r="B113" s="132"/>
      <c r="C113" s="33" t="s">
        <v>77</v>
      </c>
      <c r="D113" s="30" t="s">
        <v>80</v>
      </c>
      <c r="E113" s="30" t="s">
        <v>112</v>
      </c>
      <c r="F113" s="30" t="s">
        <v>113</v>
      </c>
      <c r="G113" s="30" t="s">
        <v>134</v>
      </c>
      <c r="H113" s="28"/>
      <c r="I113" s="28"/>
      <c r="J113" s="28"/>
      <c r="K113" s="28"/>
      <c r="L113" s="28"/>
      <c r="M113" s="28"/>
      <c r="N113" s="28"/>
      <c r="O113" s="28"/>
      <c r="P113" s="34"/>
      <c r="R113" s="44" t="e">
        <f t="shared" si="5"/>
        <v>#DIV/0!</v>
      </c>
    </row>
    <row r="114" spans="1:18" s="36" customFormat="1" ht="25.5" hidden="1" customHeight="1" x14ac:dyDescent="0.2">
      <c r="A114" s="132"/>
      <c r="B114" s="132"/>
      <c r="C114" s="33" t="s">
        <v>77</v>
      </c>
      <c r="D114" s="30" t="s">
        <v>80</v>
      </c>
      <c r="E114" s="30" t="s">
        <v>112</v>
      </c>
      <c r="F114" s="30" t="s">
        <v>114</v>
      </c>
      <c r="G114" s="30" t="s">
        <v>132</v>
      </c>
      <c r="H114" s="28"/>
      <c r="I114" s="28"/>
      <c r="J114" s="28"/>
      <c r="K114" s="28"/>
      <c r="L114" s="28"/>
      <c r="M114" s="28"/>
      <c r="N114" s="28"/>
      <c r="O114" s="28"/>
      <c r="P114" s="34"/>
      <c r="R114" s="44" t="e">
        <f t="shared" si="5"/>
        <v>#DIV/0!</v>
      </c>
    </row>
    <row r="115" spans="1:18" s="36" customFormat="1" ht="25.5" hidden="1" customHeight="1" x14ac:dyDescent="0.2">
      <c r="A115" s="132"/>
      <c r="B115" s="132"/>
      <c r="C115" s="33" t="s">
        <v>77</v>
      </c>
      <c r="D115" s="30" t="s">
        <v>80</v>
      </c>
      <c r="E115" s="30" t="s">
        <v>112</v>
      </c>
      <c r="F115" s="30" t="s">
        <v>114</v>
      </c>
      <c r="G115" s="30" t="s">
        <v>134</v>
      </c>
      <c r="H115" s="28"/>
      <c r="I115" s="28"/>
      <c r="J115" s="28"/>
      <c r="K115" s="28"/>
      <c r="L115" s="28"/>
      <c r="M115" s="28"/>
      <c r="N115" s="28"/>
      <c r="O115" s="28"/>
      <c r="P115" s="34"/>
      <c r="R115" s="44" t="e">
        <f t="shared" si="5"/>
        <v>#DIV/0!</v>
      </c>
    </row>
    <row r="116" spans="1:18" s="36" customFormat="1" ht="25.5" hidden="1" customHeight="1" x14ac:dyDescent="0.2">
      <c r="A116" s="132"/>
      <c r="B116" s="132"/>
      <c r="C116" s="33" t="s">
        <v>77</v>
      </c>
      <c r="D116" s="30" t="s">
        <v>80</v>
      </c>
      <c r="E116" s="30" t="s">
        <v>112</v>
      </c>
      <c r="F116" s="30" t="s">
        <v>115</v>
      </c>
      <c r="G116" s="30" t="s">
        <v>131</v>
      </c>
      <c r="H116" s="28"/>
      <c r="I116" s="28"/>
      <c r="J116" s="28"/>
      <c r="K116" s="28"/>
      <c r="L116" s="28"/>
      <c r="M116" s="28"/>
      <c r="N116" s="28"/>
      <c r="O116" s="28"/>
      <c r="P116" s="34"/>
      <c r="R116" s="44" t="e">
        <f t="shared" si="5"/>
        <v>#DIV/0!</v>
      </c>
    </row>
    <row r="117" spans="1:18" s="36" customFormat="1" ht="25.5" hidden="1" customHeight="1" x14ac:dyDescent="0.2">
      <c r="A117" s="132"/>
      <c r="B117" s="132"/>
      <c r="C117" s="33" t="s">
        <v>77</v>
      </c>
      <c r="D117" s="30" t="s">
        <v>80</v>
      </c>
      <c r="E117" s="30" t="s">
        <v>112</v>
      </c>
      <c r="F117" s="30" t="s">
        <v>115</v>
      </c>
      <c r="G117" s="30" t="s">
        <v>132</v>
      </c>
      <c r="H117" s="28"/>
      <c r="I117" s="28"/>
      <c r="J117" s="28"/>
      <c r="K117" s="28"/>
      <c r="L117" s="28"/>
      <c r="M117" s="28"/>
      <c r="N117" s="28"/>
      <c r="O117" s="28"/>
      <c r="P117" s="34"/>
      <c r="R117" s="44" t="e">
        <f t="shared" si="5"/>
        <v>#DIV/0!</v>
      </c>
    </row>
    <row r="118" spans="1:18" s="36" customFormat="1" ht="25.5" hidden="1" customHeight="1" x14ac:dyDescent="0.2">
      <c r="A118" s="132"/>
      <c r="B118" s="132"/>
      <c r="C118" s="33" t="s">
        <v>77</v>
      </c>
      <c r="D118" s="30" t="s">
        <v>80</v>
      </c>
      <c r="E118" s="30" t="s">
        <v>112</v>
      </c>
      <c r="F118" s="30" t="s">
        <v>116</v>
      </c>
      <c r="G118" s="30" t="s">
        <v>131</v>
      </c>
      <c r="H118" s="28"/>
      <c r="I118" s="28"/>
      <c r="J118" s="28"/>
      <c r="K118" s="28"/>
      <c r="L118" s="28"/>
      <c r="M118" s="28"/>
      <c r="N118" s="28"/>
      <c r="O118" s="28"/>
      <c r="P118" s="34"/>
      <c r="R118" s="44" t="e">
        <f t="shared" si="5"/>
        <v>#DIV/0!</v>
      </c>
    </row>
    <row r="119" spans="1:18" s="36" customFormat="1" ht="51" customHeight="1" x14ac:dyDescent="0.2">
      <c r="A119" s="132"/>
      <c r="B119" s="132"/>
      <c r="C119" s="120" t="s">
        <v>77</v>
      </c>
      <c r="D119" s="30" t="s">
        <v>80</v>
      </c>
      <c r="E119" s="30" t="s">
        <v>112</v>
      </c>
      <c r="F119" s="30" t="s">
        <v>156</v>
      </c>
      <c r="G119" s="30" t="s">
        <v>132</v>
      </c>
      <c r="H119" s="28">
        <v>490</v>
      </c>
      <c r="I119" s="28">
        <v>490</v>
      </c>
      <c r="J119" s="28">
        <v>373.18099999999998</v>
      </c>
      <c r="K119" s="28">
        <v>373.18099999999998</v>
      </c>
      <c r="L119" s="28">
        <v>490</v>
      </c>
      <c r="M119" s="28">
        <v>490</v>
      </c>
      <c r="N119" s="28">
        <v>490</v>
      </c>
      <c r="O119" s="28">
        <v>490</v>
      </c>
      <c r="P119" s="34" t="s">
        <v>243</v>
      </c>
      <c r="R119" s="44">
        <f t="shared" si="5"/>
        <v>100</v>
      </c>
    </row>
    <row r="120" spans="1:18" s="36" customFormat="1" ht="62.25" customHeight="1" x14ac:dyDescent="0.2">
      <c r="A120" s="132"/>
      <c r="B120" s="132"/>
      <c r="C120" s="121"/>
      <c r="D120" s="30" t="s">
        <v>80</v>
      </c>
      <c r="E120" s="30" t="s">
        <v>112</v>
      </c>
      <c r="F120" s="30" t="s">
        <v>187</v>
      </c>
      <c r="G120" s="30" t="s">
        <v>132</v>
      </c>
      <c r="H120" s="28">
        <v>367.86799999999999</v>
      </c>
      <c r="I120" s="28">
        <v>261.79500000000002</v>
      </c>
      <c r="J120" s="28"/>
      <c r="K120" s="28"/>
      <c r="L120" s="28">
        <v>9.6850000000000005</v>
      </c>
      <c r="M120" s="28">
        <v>9.6850000000000005</v>
      </c>
      <c r="N120" s="28">
        <v>364.86500000000001</v>
      </c>
      <c r="O120" s="28">
        <v>364.86500000000001</v>
      </c>
      <c r="P120" s="34" t="s">
        <v>243</v>
      </c>
      <c r="Q120" s="35"/>
      <c r="R120" s="44">
        <f t="shared" si="5"/>
        <v>100</v>
      </c>
    </row>
    <row r="121" spans="1:18" s="36" customFormat="1" ht="32.25" hidden="1" customHeight="1" x14ac:dyDescent="0.2">
      <c r="A121" s="132"/>
      <c r="B121" s="132"/>
      <c r="C121" s="121"/>
      <c r="D121" s="30" t="s">
        <v>80</v>
      </c>
      <c r="E121" s="30" t="s">
        <v>112</v>
      </c>
      <c r="F121" s="30" t="s">
        <v>175</v>
      </c>
      <c r="G121" s="30" t="s">
        <v>131</v>
      </c>
      <c r="H121" s="28"/>
      <c r="I121" s="28"/>
      <c r="J121" s="28"/>
      <c r="K121" s="28"/>
      <c r="L121" s="28"/>
      <c r="M121" s="28"/>
      <c r="N121" s="28"/>
      <c r="O121" s="28">
        <f t="shared" ref="O121:O131" si="9">N121</f>
        <v>0</v>
      </c>
      <c r="P121" s="34" t="s">
        <v>241</v>
      </c>
      <c r="Q121" s="35"/>
      <c r="R121" s="44" t="e">
        <f t="shared" si="5"/>
        <v>#DIV/0!</v>
      </c>
    </row>
    <row r="122" spans="1:18" s="36" customFormat="1" ht="32.25" hidden="1" customHeight="1" x14ac:dyDescent="0.2">
      <c r="A122" s="132"/>
      <c r="B122" s="132"/>
      <c r="C122" s="121"/>
      <c r="D122" s="30" t="s">
        <v>80</v>
      </c>
      <c r="E122" s="30" t="s">
        <v>112</v>
      </c>
      <c r="F122" s="30" t="s">
        <v>176</v>
      </c>
      <c r="G122" s="30" t="s">
        <v>131</v>
      </c>
      <c r="H122" s="28"/>
      <c r="I122" s="28"/>
      <c r="J122" s="28"/>
      <c r="K122" s="28"/>
      <c r="L122" s="28"/>
      <c r="M122" s="28"/>
      <c r="N122" s="28"/>
      <c r="O122" s="28">
        <f t="shared" si="9"/>
        <v>0</v>
      </c>
      <c r="P122" s="34" t="s">
        <v>241</v>
      </c>
      <c r="Q122" s="35"/>
      <c r="R122" s="44" t="e">
        <f t="shared" si="5"/>
        <v>#DIV/0!</v>
      </c>
    </row>
    <row r="123" spans="1:18" s="36" customFormat="1" ht="28.5" hidden="1" customHeight="1" x14ac:dyDescent="0.2">
      <c r="A123" s="132"/>
      <c r="B123" s="132"/>
      <c r="C123" s="121"/>
      <c r="D123" s="30" t="s">
        <v>80</v>
      </c>
      <c r="E123" s="30" t="s">
        <v>112</v>
      </c>
      <c r="F123" s="30" t="s">
        <v>164</v>
      </c>
      <c r="G123" s="30" t="s">
        <v>132</v>
      </c>
      <c r="H123" s="28"/>
      <c r="I123" s="28"/>
      <c r="J123" s="28"/>
      <c r="K123" s="28"/>
      <c r="L123" s="28"/>
      <c r="M123" s="28"/>
      <c r="N123" s="28"/>
      <c r="O123" s="28">
        <f t="shared" si="9"/>
        <v>0</v>
      </c>
      <c r="P123" s="34" t="s">
        <v>241</v>
      </c>
      <c r="Q123" s="35"/>
      <c r="R123" s="44" t="e">
        <f t="shared" si="5"/>
        <v>#DIV/0!</v>
      </c>
    </row>
    <row r="124" spans="1:18" s="36" customFormat="1" ht="12.75" hidden="1" customHeight="1" x14ac:dyDescent="0.2">
      <c r="A124" s="132"/>
      <c r="B124" s="132"/>
      <c r="C124" s="121"/>
      <c r="D124" s="30" t="s">
        <v>80</v>
      </c>
      <c r="E124" s="30" t="s">
        <v>112</v>
      </c>
      <c r="F124" s="30" t="s">
        <v>166</v>
      </c>
      <c r="G124" s="30" t="s">
        <v>132</v>
      </c>
      <c r="H124" s="28"/>
      <c r="I124" s="28"/>
      <c r="J124" s="28"/>
      <c r="K124" s="28"/>
      <c r="L124" s="28"/>
      <c r="M124" s="28"/>
      <c r="N124" s="28"/>
      <c r="O124" s="28">
        <f t="shared" si="9"/>
        <v>0</v>
      </c>
      <c r="P124" s="34" t="s">
        <v>241</v>
      </c>
      <c r="R124" s="44" t="e">
        <f t="shared" si="5"/>
        <v>#DIV/0!</v>
      </c>
    </row>
    <row r="125" spans="1:18" s="36" customFormat="1" ht="12.75" hidden="1" customHeight="1" x14ac:dyDescent="0.2">
      <c r="A125" s="132"/>
      <c r="B125" s="132"/>
      <c r="C125" s="121"/>
      <c r="D125" s="30" t="s">
        <v>80</v>
      </c>
      <c r="E125" s="30" t="s">
        <v>112</v>
      </c>
      <c r="F125" s="30" t="s">
        <v>163</v>
      </c>
      <c r="G125" s="30" t="s">
        <v>132</v>
      </c>
      <c r="H125" s="28"/>
      <c r="I125" s="28"/>
      <c r="J125" s="28"/>
      <c r="K125" s="28"/>
      <c r="L125" s="28"/>
      <c r="M125" s="28"/>
      <c r="N125" s="28"/>
      <c r="O125" s="28">
        <f t="shared" si="9"/>
        <v>0</v>
      </c>
      <c r="P125" s="34" t="s">
        <v>241</v>
      </c>
      <c r="R125" s="44" t="e">
        <f t="shared" si="5"/>
        <v>#DIV/0!</v>
      </c>
    </row>
    <row r="126" spans="1:18" s="36" customFormat="1" ht="12.75" hidden="1" customHeight="1" x14ac:dyDescent="0.2">
      <c r="A126" s="132"/>
      <c r="B126" s="132"/>
      <c r="C126" s="121"/>
      <c r="D126" s="30" t="s">
        <v>80</v>
      </c>
      <c r="E126" s="30" t="s">
        <v>112</v>
      </c>
      <c r="F126" s="30" t="s">
        <v>165</v>
      </c>
      <c r="G126" s="30" t="s">
        <v>132</v>
      </c>
      <c r="H126" s="28"/>
      <c r="I126" s="28"/>
      <c r="J126" s="28"/>
      <c r="K126" s="28"/>
      <c r="L126" s="28"/>
      <c r="M126" s="28"/>
      <c r="N126" s="28"/>
      <c r="O126" s="28">
        <f t="shared" si="9"/>
        <v>0</v>
      </c>
      <c r="P126" s="34" t="s">
        <v>241</v>
      </c>
      <c r="R126" s="44" t="e">
        <f t="shared" si="5"/>
        <v>#DIV/0!</v>
      </c>
    </row>
    <row r="127" spans="1:18" s="36" customFormat="1" ht="12.75" hidden="1" customHeight="1" x14ac:dyDescent="0.2">
      <c r="A127" s="132"/>
      <c r="B127" s="132"/>
      <c r="C127" s="121"/>
      <c r="D127" s="30" t="s">
        <v>80</v>
      </c>
      <c r="E127" s="30" t="s">
        <v>112</v>
      </c>
      <c r="F127" s="30" t="s">
        <v>169</v>
      </c>
      <c r="G127" s="30" t="s">
        <v>132</v>
      </c>
      <c r="H127" s="28"/>
      <c r="I127" s="28"/>
      <c r="J127" s="28"/>
      <c r="K127" s="28"/>
      <c r="L127" s="28"/>
      <c r="M127" s="28"/>
      <c r="N127" s="28"/>
      <c r="O127" s="28">
        <f t="shared" si="9"/>
        <v>0</v>
      </c>
      <c r="P127" s="34" t="s">
        <v>241</v>
      </c>
      <c r="R127" s="44" t="e">
        <f t="shared" si="5"/>
        <v>#DIV/0!</v>
      </c>
    </row>
    <row r="128" spans="1:18" s="36" customFormat="1" ht="12.75" hidden="1" customHeight="1" x14ac:dyDescent="0.2">
      <c r="A128" s="132"/>
      <c r="B128" s="132"/>
      <c r="C128" s="121"/>
      <c r="D128" s="30" t="s">
        <v>80</v>
      </c>
      <c r="E128" s="30" t="s">
        <v>112</v>
      </c>
      <c r="F128" s="30" t="s">
        <v>170</v>
      </c>
      <c r="G128" s="30" t="s">
        <v>132</v>
      </c>
      <c r="H128" s="28"/>
      <c r="I128" s="28"/>
      <c r="J128" s="28"/>
      <c r="K128" s="28"/>
      <c r="L128" s="28"/>
      <c r="M128" s="28"/>
      <c r="N128" s="28"/>
      <c r="O128" s="28">
        <f t="shared" si="9"/>
        <v>0</v>
      </c>
      <c r="P128" s="34" t="s">
        <v>241</v>
      </c>
      <c r="R128" s="44" t="e">
        <f t="shared" si="5"/>
        <v>#DIV/0!</v>
      </c>
    </row>
    <row r="129" spans="1:18" s="36" customFormat="1" ht="27" customHeight="1" x14ac:dyDescent="0.2">
      <c r="A129" s="132"/>
      <c r="B129" s="132"/>
      <c r="C129" s="122"/>
      <c r="D129" s="30" t="s">
        <v>80</v>
      </c>
      <c r="E129" s="30" t="s">
        <v>112</v>
      </c>
      <c r="F129" s="30" t="s">
        <v>190</v>
      </c>
      <c r="G129" s="30" t="s">
        <v>132</v>
      </c>
      <c r="H129" s="28">
        <v>315.14999999999998</v>
      </c>
      <c r="I129" s="28">
        <v>315.14999999999998</v>
      </c>
      <c r="J129" s="28"/>
      <c r="K129" s="28"/>
      <c r="L129" s="28">
        <v>18168.569</v>
      </c>
      <c r="M129" s="28">
        <v>1804.8889999999999</v>
      </c>
      <c r="N129" s="28">
        <v>29.984999999999999</v>
      </c>
      <c r="O129" s="28">
        <v>29.984999999999999</v>
      </c>
      <c r="P129" s="34" t="s">
        <v>264</v>
      </c>
      <c r="R129" s="44">
        <f t="shared" si="5"/>
        <v>9.934128549144404</v>
      </c>
    </row>
    <row r="130" spans="1:18" s="36" customFormat="1" ht="51" x14ac:dyDescent="0.2">
      <c r="A130" s="132"/>
      <c r="B130" s="132"/>
      <c r="C130" s="33" t="s">
        <v>77</v>
      </c>
      <c r="D130" s="30" t="s">
        <v>80</v>
      </c>
      <c r="E130" s="30" t="s">
        <v>112</v>
      </c>
      <c r="F130" s="30" t="s">
        <v>231</v>
      </c>
      <c r="G130" s="30" t="s">
        <v>132</v>
      </c>
      <c r="H130" s="28"/>
      <c r="I130" s="28"/>
      <c r="J130" s="28"/>
      <c r="K130" s="28"/>
      <c r="L130" s="28">
        <v>120</v>
      </c>
      <c r="M130" s="28"/>
      <c r="N130" s="28"/>
      <c r="O130" s="28">
        <f t="shared" si="9"/>
        <v>0</v>
      </c>
      <c r="P130" s="34" t="s">
        <v>191</v>
      </c>
      <c r="R130" s="44">
        <f t="shared" si="5"/>
        <v>0</v>
      </c>
    </row>
    <row r="131" spans="1:18" s="36" customFormat="1" ht="51" x14ac:dyDescent="0.2">
      <c r="A131" s="132"/>
      <c r="B131" s="132"/>
      <c r="C131" s="33" t="s">
        <v>77</v>
      </c>
      <c r="D131" s="30" t="s">
        <v>80</v>
      </c>
      <c r="E131" s="30" t="s">
        <v>112</v>
      </c>
      <c r="F131" s="30" t="s">
        <v>178</v>
      </c>
      <c r="G131" s="30"/>
      <c r="H131" s="28"/>
      <c r="I131" s="28"/>
      <c r="J131" s="28"/>
      <c r="K131" s="28"/>
      <c r="L131" s="28"/>
      <c r="M131" s="28"/>
      <c r="N131" s="28"/>
      <c r="O131" s="28">
        <f t="shared" si="9"/>
        <v>0</v>
      </c>
      <c r="P131" s="34" t="s">
        <v>191</v>
      </c>
      <c r="R131" s="44" t="e">
        <f t="shared" si="5"/>
        <v>#DIV/0!</v>
      </c>
    </row>
    <row r="132" spans="1:18" s="41" customFormat="1" ht="43.5" customHeight="1" x14ac:dyDescent="0.2">
      <c r="A132" s="132"/>
      <c r="B132" s="132"/>
      <c r="C132" s="42" t="s">
        <v>125</v>
      </c>
      <c r="D132" s="43"/>
      <c r="E132" s="45"/>
      <c r="F132" s="45"/>
      <c r="G132" s="45"/>
      <c r="H132" s="27">
        <f>SUM(H112:H131,0)</f>
        <v>1173.018</v>
      </c>
      <c r="I132" s="27">
        <f t="shared" ref="I132:O132" si="10">SUM(I112:I131,0)</f>
        <v>1066.9450000000002</v>
      </c>
      <c r="J132" s="27">
        <f t="shared" si="10"/>
        <v>373.18099999999998</v>
      </c>
      <c r="K132" s="27">
        <f t="shared" si="10"/>
        <v>373.18099999999998</v>
      </c>
      <c r="L132" s="27">
        <f>SUM(L112:L131,0)</f>
        <v>18788.254000000001</v>
      </c>
      <c r="M132" s="27">
        <f>SUM(M112:M131,0)</f>
        <v>2304.5740000000001</v>
      </c>
      <c r="N132" s="27">
        <f>SUM(N112:N131,0)</f>
        <v>884.85</v>
      </c>
      <c r="O132" s="27">
        <f t="shared" si="10"/>
        <v>884.85</v>
      </c>
      <c r="P132" s="34"/>
      <c r="R132" s="44">
        <f t="shared" si="5"/>
        <v>12.266036003132594</v>
      </c>
    </row>
    <row r="133" spans="1:18" s="36" customFormat="1" x14ac:dyDescent="0.2">
      <c r="A133" s="33" t="s">
        <v>10</v>
      </c>
      <c r="B133" s="33"/>
      <c r="C133" s="33"/>
      <c r="D133" s="30"/>
      <c r="E133" s="30"/>
      <c r="F133" s="30"/>
      <c r="G133" s="30"/>
      <c r="H133" s="28"/>
      <c r="I133" s="28"/>
      <c r="J133" s="28"/>
      <c r="K133" s="28"/>
      <c r="L133" s="28"/>
      <c r="M133" s="28"/>
      <c r="N133" s="28"/>
      <c r="O133" s="28"/>
      <c r="P133" s="35"/>
      <c r="R133" s="44" t="e">
        <f t="shared" si="5"/>
        <v>#DIV/0!</v>
      </c>
    </row>
    <row r="134" spans="1:18" s="36" customFormat="1" ht="25.5" hidden="1" x14ac:dyDescent="0.2">
      <c r="A134" s="132" t="s">
        <v>38</v>
      </c>
      <c r="B134" s="132"/>
      <c r="C134" s="33" t="s">
        <v>30</v>
      </c>
      <c r="D134" s="30"/>
      <c r="E134" s="39"/>
      <c r="F134" s="39"/>
      <c r="G134" s="39"/>
      <c r="H134" s="28"/>
      <c r="I134" s="28"/>
      <c r="J134" s="28"/>
      <c r="K134" s="28"/>
      <c r="L134" s="28"/>
      <c r="M134" s="28"/>
      <c r="N134" s="28"/>
      <c r="O134" s="28"/>
      <c r="P134" s="35"/>
      <c r="R134" s="44" t="e">
        <f t="shared" si="5"/>
        <v>#DIV/0!</v>
      </c>
    </row>
    <row r="135" spans="1:18" s="36" customFormat="1" ht="25.5" hidden="1" x14ac:dyDescent="0.2">
      <c r="A135" s="132"/>
      <c r="B135" s="132"/>
      <c r="C135" s="33" t="s">
        <v>65</v>
      </c>
      <c r="D135" s="30"/>
      <c r="E135" s="39"/>
      <c r="F135" s="39"/>
      <c r="G135" s="39"/>
      <c r="H135" s="28"/>
      <c r="I135" s="28"/>
      <c r="J135" s="28"/>
      <c r="K135" s="28"/>
      <c r="L135" s="28"/>
      <c r="M135" s="28"/>
      <c r="N135" s="28"/>
      <c r="O135" s="28"/>
      <c r="P135" s="35"/>
      <c r="R135" s="44" t="e">
        <f t="shared" si="5"/>
        <v>#DIV/0!</v>
      </c>
    </row>
    <row r="136" spans="1:18" s="36" customFormat="1" ht="12.75" hidden="1" customHeight="1" x14ac:dyDescent="0.2">
      <c r="A136" s="132"/>
      <c r="B136" s="132"/>
      <c r="C136" s="33"/>
      <c r="D136" s="30"/>
      <c r="E136" s="39"/>
      <c r="F136" s="39"/>
      <c r="G136" s="39"/>
      <c r="H136" s="28"/>
      <c r="I136" s="28"/>
      <c r="J136" s="28"/>
      <c r="K136" s="28"/>
      <c r="L136" s="28"/>
      <c r="M136" s="28"/>
      <c r="N136" s="28"/>
      <c r="O136" s="28"/>
      <c r="P136" s="35"/>
      <c r="R136" s="44" t="e">
        <f t="shared" si="5"/>
        <v>#DIV/0!</v>
      </c>
    </row>
    <row r="137" spans="1:18" s="36" customFormat="1" ht="12.75" hidden="1" customHeight="1" x14ac:dyDescent="0.2">
      <c r="A137" s="132"/>
      <c r="B137" s="132"/>
      <c r="C137" s="33"/>
      <c r="D137" s="30"/>
      <c r="E137" s="39"/>
      <c r="F137" s="39"/>
      <c r="G137" s="39"/>
      <c r="H137" s="28"/>
      <c r="I137" s="28"/>
      <c r="J137" s="28"/>
      <c r="K137" s="28"/>
      <c r="L137" s="28"/>
      <c r="M137" s="28"/>
      <c r="N137" s="28"/>
      <c r="O137" s="28"/>
      <c r="P137" s="35"/>
      <c r="R137" s="44" t="e">
        <f t="shared" si="5"/>
        <v>#DIV/0!</v>
      </c>
    </row>
    <row r="138" spans="1:18" s="36" customFormat="1" ht="15" hidden="1" customHeight="1" x14ac:dyDescent="0.2">
      <c r="A138" s="133" t="s">
        <v>47</v>
      </c>
      <c r="B138" s="133" t="s">
        <v>79</v>
      </c>
      <c r="C138" s="33" t="s">
        <v>30</v>
      </c>
      <c r="D138" s="30" t="s">
        <v>87</v>
      </c>
      <c r="E138" s="30" t="s">
        <v>87</v>
      </c>
      <c r="F138" s="30" t="s">
        <v>87</v>
      </c>
      <c r="G138" s="30" t="s">
        <v>87</v>
      </c>
      <c r="H138" s="27">
        <f>SUM(L141:L144)</f>
        <v>0</v>
      </c>
      <c r="I138" s="27">
        <f>SUM(I140:I144)</f>
        <v>0</v>
      </c>
      <c r="J138" s="27">
        <f>SUM(J140:J144)</f>
        <v>0</v>
      </c>
      <c r="K138" s="27">
        <f>SUM(K140:K144)</f>
        <v>0</v>
      </c>
      <c r="L138" s="27">
        <f>SUM(L141:L144)</f>
        <v>0</v>
      </c>
      <c r="M138" s="27">
        <f>SUM(M140:M144)</f>
        <v>0</v>
      </c>
      <c r="N138" s="27">
        <f>SUM(N141:N144)</f>
        <v>0</v>
      </c>
      <c r="O138" s="27">
        <f>SUM(O141:O144)</f>
        <v>0</v>
      </c>
      <c r="P138" s="35"/>
      <c r="R138" s="44" t="e">
        <f t="shared" si="5"/>
        <v>#DIV/0!</v>
      </c>
    </row>
    <row r="139" spans="1:18" s="36" customFormat="1" ht="15" hidden="1" customHeight="1" x14ac:dyDescent="0.2">
      <c r="A139" s="134"/>
      <c r="B139" s="134"/>
      <c r="C139" s="33" t="s">
        <v>65</v>
      </c>
      <c r="D139" s="30"/>
      <c r="E139" s="30"/>
      <c r="F139" s="30"/>
      <c r="G139" s="30"/>
      <c r="H139" s="28"/>
      <c r="I139" s="28"/>
      <c r="J139" s="28"/>
      <c r="K139" s="28"/>
      <c r="L139" s="28"/>
      <c r="M139" s="28"/>
      <c r="N139" s="28"/>
      <c r="O139" s="28"/>
      <c r="P139" s="35"/>
      <c r="R139" s="44" t="e">
        <f t="shared" si="5"/>
        <v>#DIV/0!</v>
      </c>
    </row>
    <row r="140" spans="1:18" s="36" customFormat="1" ht="25.5" hidden="1" customHeight="1" x14ac:dyDescent="0.2">
      <c r="A140" s="134"/>
      <c r="B140" s="134"/>
      <c r="C140" s="33" t="s">
        <v>77</v>
      </c>
      <c r="D140" s="30" t="s">
        <v>80</v>
      </c>
      <c r="E140" s="30" t="s">
        <v>81</v>
      </c>
      <c r="F140" s="30" t="s">
        <v>82</v>
      </c>
      <c r="G140" s="30" t="s">
        <v>135</v>
      </c>
      <c r="I140" s="28"/>
      <c r="J140" s="28"/>
      <c r="K140" s="28"/>
      <c r="M140" s="28"/>
      <c r="P140" s="34"/>
      <c r="Q140" s="35"/>
      <c r="R140" s="44" t="e">
        <f t="shared" si="5"/>
        <v>#DIV/0!</v>
      </c>
    </row>
    <row r="141" spans="1:18" s="36" customFormat="1" ht="25.5" hidden="1" customHeight="1" x14ac:dyDescent="0.2">
      <c r="A141" s="134"/>
      <c r="B141" s="134"/>
      <c r="C141" s="33" t="s">
        <v>77</v>
      </c>
      <c r="D141" s="30" t="s">
        <v>80</v>
      </c>
      <c r="E141" s="30" t="s">
        <v>81</v>
      </c>
      <c r="F141" s="30" t="s">
        <v>83</v>
      </c>
      <c r="G141" s="30" t="s">
        <v>135</v>
      </c>
      <c r="H141" s="28"/>
      <c r="I141" s="28"/>
      <c r="J141" s="28"/>
      <c r="K141" s="28"/>
      <c r="L141" s="28"/>
      <c r="M141" s="28"/>
      <c r="N141" s="28"/>
      <c r="O141" s="28"/>
      <c r="P141" s="34"/>
      <c r="Q141" s="35"/>
      <c r="R141" s="44" t="e">
        <f t="shared" ref="R141:R204" si="11">M141/L141*100</f>
        <v>#DIV/0!</v>
      </c>
    </row>
    <row r="142" spans="1:18" s="36" customFormat="1" ht="25.5" hidden="1" customHeight="1" x14ac:dyDescent="0.2">
      <c r="A142" s="134"/>
      <c r="B142" s="134"/>
      <c r="C142" s="33" t="s">
        <v>77</v>
      </c>
      <c r="D142" s="30" t="s">
        <v>80</v>
      </c>
      <c r="E142" s="30" t="s">
        <v>84</v>
      </c>
      <c r="F142" s="30" t="s">
        <v>85</v>
      </c>
      <c r="G142" s="30" t="s">
        <v>136</v>
      </c>
      <c r="H142" s="28"/>
      <c r="I142" s="28"/>
      <c r="J142" s="28"/>
      <c r="K142" s="28"/>
      <c r="L142" s="28"/>
      <c r="M142" s="28"/>
      <c r="N142" s="28"/>
      <c r="O142" s="28"/>
      <c r="P142" s="34"/>
      <c r="Q142" s="35"/>
      <c r="R142" s="44" t="e">
        <f t="shared" si="11"/>
        <v>#DIV/0!</v>
      </c>
    </row>
    <row r="143" spans="1:18" s="36" customFormat="1" ht="25.5" hidden="1" customHeight="1" x14ac:dyDescent="0.2">
      <c r="A143" s="134"/>
      <c r="B143" s="134"/>
      <c r="C143" s="33" t="s">
        <v>77</v>
      </c>
      <c r="D143" s="30" t="s">
        <v>80</v>
      </c>
      <c r="E143" s="30" t="s">
        <v>84</v>
      </c>
      <c r="F143" s="30" t="s">
        <v>85</v>
      </c>
      <c r="G143" s="30" t="s">
        <v>137</v>
      </c>
      <c r="H143" s="28"/>
      <c r="I143" s="28"/>
      <c r="J143" s="28"/>
      <c r="K143" s="28"/>
      <c r="L143" s="28"/>
      <c r="M143" s="28"/>
      <c r="N143" s="28"/>
      <c r="O143" s="28"/>
      <c r="P143" s="34"/>
      <c r="Q143" s="35"/>
      <c r="R143" s="44" t="e">
        <f t="shared" si="11"/>
        <v>#DIV/0!</v>
      </c>
    </row>
    <row r="144" spans="1:18" s="36" customFormat="1" ht="25.5" hidden="1" customHeight="1" x14ac:dyDescent="0.2">
      <c r="A144" s="134"/>
      <c r="B144" s="135"/>
      <c r="C144" s="33" t="s">
        <v>77</v>
      </c>
      <c r="D144" s="30" t="s">
        <v>80</v>
      </c>
      <c r="E144" s="30" t="s">
        <v>84</v>
      </c>
      <c r="F144" s="30" t="s">
        <v>85</v>
      </c>
      <c r="G144" s="30" t="s">
        <v>138</v>
      </c>
      <c r="H144" s="28"/>
      <c r="I144" s="28"/>
      <c r="J144" s="28"/>
      <c r="K144" s="28"/>
      <c r="L144" s="28"/>
      <c r="M144" s="28"/>
      <c r="N144" s="28"/>
      <c r="O144" s="28"/>
      <c r="P144" s="34"/>
      <c r="Q144" s="35"/>
      <c r="R144" s="44" t="e">
        <f t="shared" si="11"/>
        <v>#DIV/0!</v>
      </c>
    </row>
    <row r="145" spans="1:18" s="41" customFormat="1" ht="25.5" hidden="1" customHeight="1" x14ac:dyDescent="0.2">
      <c r="A145" s="135"/>
      <c r="B145" s="42"/>
      <c r="C145" s="42" t="s">
        <v>126</v>
      </c>
      <c r="D145" s="43"/>
      <c r="E145" s="43"/>
      <c r="F145" s="43"/>
      <c r="G145" s="43"/>
      <c r="H145" s="27">
        <f>SUM(L141:L144)</f>
        <v>0</v>
      </c>
      <c r="I145" s="27">
        <f>SUM(I140:I144)</f>
        <v>0</v>
      </c>
      <c r="J145" s="27">
        <f>SUM(J140:J144)</f>
        <v>0</v>
      </c>
      <c r="K145" s="27">
        <f>SUM(K140:K144)</f>
        <v>0</v>
      </c>
      <c r="L145" s="27">
        <f>SUM(L141:L144)</f>
        <v>0</v>
      </c>
      <c r="M145" s="27">
        <f>SUM(M140:M144)</f>
        <v>0</v>
      </c>
      <c r="N145" s="27">
        <f>SUM(N141:N144)</f>
        <v>0</v>
      </c>
      <c r="O145" s="27">
        <f>SUM(O141:O144)</f>
        <v>0</v>
      </c>
      <c r="P145" s="40"/>
      <c r="R145" s="44" t="e">
        <f t="shared" si="11"/>
        <v>#DIV/0!</v>
      </c>
    </row>
    <row r="146" spans="1:18" s="36" customFormat="1" ht="25.5" customHeight="1" x14ac:dyDescent="0.2">
      <c r="A146" s="120" t="s">
        <v>213</v>
      </c>
      <c r="B146" s="120" t="s">
        <v>212</v>
      </c>
      <c r="C146" s="33" t="s">
        <v>30</v>
      </c>
      <c r="D146" s="30" t="s">
        <v>87</v>
      </c>
      <c r="E146" s="30" t="s">
        <v>87</v>
      </c>
      <c r="F146" s="30" t="s">
        <v>87</v>
      </c>
      <c r="G146" s="30" t="s">
        <v>87</v>
      </c>
      <c r="H146" s="27">
        <f>SUM(H148:H195)</f>
        <v>56220.575000000004</v>
      </c>
      <c r="I146" s="27">
        <f>SUM(I148:I195)</f>
        <v>56011.61700000002</v>
      </c>
      <c r="J146" s="27">
        <f>SUM(J148:J195)</f>
        <v>25679.872999999992</v>
      </c>
      <c r="K146" s="27">
        <f>SUM(K148:K195)</f>
        <v>25227.045000000002</v>
      </c>
      <c r="L146" s="27">
        <f>SUM(L148:L198)</f>
        <v>60960.951000000008</v>
      </c>
      <c r="M146" s="27">
        <f>SUM(M148:M198)</f>
        <v>60702.239999999998</v>
      </c>
      <c r="N146" s="27">
        <f>SUM(N148:N198)</f>
        <v>59904.628000000004</v>
      </c>
      <c r="O146" s="27">
        <f>SUM(O148:O198)</f>
        <v>59904.628000000004</v>
      </c>
      <c r="P146" s="34"/>
      <c r="R146" s="44">
        <f t="shared" si="11"/>
        <v>99.575611935581492</v>
      </c>
    </row>
    <row r="147" spans="1:18" s="36" customFormat="1" ht="25.5" customHeight="1" x14ac:dyDescent="0.2">
      <c r="A147" s="121"/>
      <c r="B147" s="121"/>
      <c r="C147" s="33" t="s">
        <v>65</v>
      </c>
      <c r="D147" s="30"/>
      <c r="E147" s="30"/>
      <c r="F147" s="30"/>
      <c r="G147" s="30"/>
      <c r="H147" s="28"/>
      <c r="I147" s="28"/>
      <c r="J147" s="28"/>
      <c r="K147" s="28"/>
      <c r="L147" s="28"/>
      <c r="M147" s="28"/>
      <c r="N147" s="28"/>
      <c r="O147" s="27">
        <f>N147</f>
        <v>0</v>
      </c>
      <c r="P147" s="34"/>
      <c r="R147" s="44" t="e">
        <f t="shared" si="11"/>
        <v>#DIV/0!</v>
      </c>
    </row>
    <row r="148" spans="1:18" s="36" customFormat="1" ht="25.5" customHeight="1" x14ac:dyDescent="0.2">
      <c r="A148" s="121"/>
      <c r="B148" s="121"/>
      <c r="C148" s="120" t="s">
        <v>77</v>
      </c>
      <c r="D148" s="30" t="s">
        <v>80</v>
      </c>
      <c r="E148" s="30" t="s">
        <v>84</v>
      </c>
      <c r="F148" s="30" t="s">
        <v>159</v>
      </c>
      <c r="G148" s="30" t="s">
        <v>139</v>
      </c>
      <c r="H148" s="28">
        <v>21650.922999999999</v>
      </c>
      <c r="I148" s="28">
        <v>21622.524000000001</v>
      </c>
      <c r="J148" s="28">
        <v>11545.157999999999</v>
      </c>
      <c r="K148" s="28">
        <v>11541.829</v>
      </c>
      <c r="L148" s="28">
        <v>25946.2</v>
      </c>
      <c r="M148" s="28">
        <v>25917.528999999999</v>
      </c>
      <c r="N148" s="28">
        <v>25946.2</v>
      </c>
      <c r="O148" s="28">
        <v>25946.2</v>
      </c>
      <c r="P148" s="34" t="s">
        <v>263</v>
      </c>
      <c r="Q148" s="35"/>
      <c r="R148" s="44">
        <f t="shared" si="11"/>
        <v>99.889498269496102</v>
      </c>
    </row>
    <row r="149" spans="1:18" s="36" customFormat="1" ht="25.5" customHeight="1" x14ac:dyDescent="0.2">
      <c r="A149" s="121"/>
      <c r="B149" s="121"/>
      <c r="C149" s="121"/>
      <c r="D149" s="30" t="s">
        <v>80</v>
      </c>
      <c r="E149" s="30" t="s">
        <v>84</v>
      </c>
      <c r="F149" s="30" t="s">
        <v>148</v>
      </c>
      <c r="G149" s="30" t="s">
        <v>139</v>
      </c>
      <c r="H149" s="28">
        <v>1597.2180000000001</v>
      </c>
      <c r="I149" s="28">
        <v>1597.2180000000001</v>
      </c>
      <c r="J149" s="28"/>
      <c r="K149" s="28"/>
      <c r="L149" s="28"/>
      <c r="M149" s="28"/>
      <c r="N149" s="28"/>
      <c r="O149" s="28"/>
      <c r="P149" s="34"/>
      <c r="Q149" s="35"/>
      <c r="R149" s="44" t="e">
        <f t="shared" si="11"/>
        <v>#DIV/0!</v>
      </c>
    </row>
    <row r="150" spans="1:18" s="36" customFormat="1" ht="25.5" customHeight="1" x14ac:dyDescent="0.2">
      <c r="A150" s="121"/>
      <c r="B150" s="121"/>
      <c r="C150" s="121"/>
      <c r="D150" s="30" t="s">
        <v>80</v>
      </c>
      <c r="E150" s="30" t="s">
        <v>84</v>
      </c>
      <c r="F150" s="30" t="s">
        <v>148</v>
      </c>
      <c r="G150" s="30" t="s">
        <v>143</v>
      </c>
      <c r="H150" s="28">
        <v>482.36200000000002</v>
      </c>
      <c r="I150" s="28">
        <v>482.36200000000002</v>
      </c>
      <c r="J150" s="28"/>
      <c r="K150" s="28"/>
      <c r="L150" s="28"/>
      <c r="M150" s="28"/>
      <c r="N150" s="28"/>
      <c r="O150" s="28"/>
      <c r="P150" s="34"/>
      <c r="Q150" s="35"/>
      <c r="R150" s="44" t="e">
        <f t="shared" si="11"/>
        <v>#DIV/0!</v>
      </c>
    </row>
    <row r="151" spans="1:18" s="36" customFormat="1" ht="25.5" customHeight="1" x14ac:dyDescent="0.2">
      <c r="A151" s="121"/>
      <c r="B151" s="121"/>
      <c r="C151" s="121"/>
      <c r="D151" s="30" t="s">
        <v>80</v>
      </c>
      <c r="E151" s="30" t="s">
        <v>84</v>
      </c>
      <c r="F151" s="30" t="s">
        <v>159</v>
      </c>
      <c r="G151" s="30" t="s">
        <v>140</v>
      </c>
      <c r="H151" s="28">
        <v>113.60299999999999</v>
      </c>
      <c r="I151" s="28">
        <v>84.316000000000003</v>
      </c>
      <c r="J151" s="28">
        <v>35.5</v>
      </c>
      <c r="K151" s="28">
        <v>35.5</v>
      </c>
      <c r="L151" s="28">
        <v>58.313000000000002</v>
      </c>
      <c r="M151" s="28">
        <v>54.613</v>
      </c>
      <c r="N151" s="28">
        <v>113</v>
      </c>
      <c r="O151" s="28">
        <v>113</v>
      </c>
      <c r="P151" s="34" t="s">
        <v>265</v>
      </c>
      <c r="Q151" s="35"/>
      <c r="R151" s="44">
        <f t="shared" si="11"/>
        <v>93.654931147428528</v>
      </c>
    </row>
    <row r="152" spans="1:18" s="36" customFormat="1" ht="25.5" customHeight="1" x14ac:dyDescent="0.2">
      <c r="A152" s="121"/>
      <c r="B152" s="121"/>
      <c r="C152" s="121"/>
      <c r="D152" s="30" t="s">
        <v>80</v>
      </c>
      <c r="E152" s="30" t="s">
        <v>84</v>
      </c>
      <c r="F152" s="30" t="s">
        <v>159</v>
      </c>
      <c r="G152" s="30" t="s">
        <v>143</v>
      </c>
      <c r="H152" s="28">
        <v>6548</v>
      </c>
      <c r="I152" s="28">
        <v>6540.3230000000003</v>
      </c>
      <c r="J152" s="28">
        <v>3356.7930000000001</v>
      </c>
      <c r="K152" s="28">
        <v>3310.3809999999999</v>
      </c>
      <c r="L152" s="28">
        <v>7835.7</v>
      </c>
      <c r="M152" s="28">
        <v>7824.1589999999997</v>
      </c>
      <c r="N152" s="28">
        <v>7835.7</v>
      </c>
      <c r="O152" s="28">
        <v>7835.7</v>
      </c>
      <c r="P152" s="34" t="s">
        <v>266</v>
      </c>
      <c r="Q152" s="35"/>
      <c r="R152" s="44">
        <f t="shared" si="11"/>
        <v>99.852712584708442</v>
      </c>
    </row>
    <row r="153" spans="1:18" s="36" customFormat="1" ht="25.5" customHeight="1" x14ac:dyDescent="0.2">
      <c r="A153" s="121"/>
      <c r="B153" s="121"/>
      <c r="C153" s="121"/>
      <c r="D153" s="30" t="s">
        <v>80</v>
      </c>
      <c r="E153" s="30" t="s">
        <v>84</v>
      </c>
      <c r="F153" s="30" t="s">
        <v>159</v>
      </c>
      <c r="G153" s="30" t="s">
        <v>138</v>
      </c>
      <c r="H153" s="28">
        <v>13551.129000000001</v>
      </c>
      <c r="I153" s="28">
        <v>13503.65</v>
      </c>
      <c r="J153" s="28">
        <v>4514.5069999999996</v>
      </c>
      <c r="K153" s="28">
        <v>4504.3050000000003</v>
      </c>
      <c r="L153" s="28">
        <v>12363.984</v>
      </c>
      <c r="M153" s="28">
        <v>12358</v>
      </c>
      <c r="N153" s="28">
        <v>14345.3</v>
      </c>
      <c r="O153" s="28">
        <v>14345.3</v>
      </c>
      <c r="P153" s="34" t="s">
        <v>266</v>
      </c>
      <c r="Q153" s="35"/>
      <c r="R153" s="44">
        <f t="shared" si="11"/>
        <v>99.951601360855847</v>
      </c>
    </row>
    <row r="154" spans="1:18" s="36" customFormat="1" ht="25.5" customHeight="1" x14ac:dyDescent="0.2">
      <c r="A154" s="121"/>
      <c r="B154" s="121"/>
      <c r="C154" s="121"/>
      <c r="D154" s="30" t="s">
        <v>80</v>
      </c>
      <c r="E154" s="30" t="s">
        <v>84</v>
      </c>
      <c r="F154" s="30" t="s">
        <v>159</v>
      </c>
      <c r="G154" s="30" t="s">
        <v>141</v>
      </c>
      <c r="H154" s="28">
        <v>18.167999999999999</v>
      </c>
      <c r="I154" s="28">
        <v>18.167999999999999</v>
      </c>
      <c r="J154" s="28">
        <v>13.625999999999999</v>
      </c>
      <c r="K154" s="28">
        <v>13.625999999999999</v>
      </c>
      <c r="L154" s="28">
        <v>18.167999999999999</v>
      </c>
      <c r="M154" s="28">
        <v>18.167999999999999</v>
      </c>
      <c r="N154" s="28">
        <v>18.167999999999999</v>
      </c>
      <c r="O154" s="28">
        <v>18.167999999999999</v>
      </c>
      <c r="P154" s="34" t="s">
        <v>243</v>
      </c>
      <c r="Q154" s="35"/>
      <c r="R154" s="44">
        <f t="shared" si="11"/>
        <v>100</v>
      </c>
    </row>
    <row r="155" spans="1:18" s="36" customFormat="1" ht="28.5" customHeight="1" x14ac:dyDescent="0.2">
      <c r="A155" s="121"/>
      <c r="B155" s="121"/>
      <c r="C155" s="121"/>
      <c r="D155" s="30" t="s">
        <v>80</v>
      </c>
      <c r="E155" s="30" t="s">
        <v>84</v>
      </c>
      <c r="F155" s="30" t="s">
        <v>159</v>
      </c>
      <c r="G155" s="30" t="s">
        <v>142</v>
      </c>
      <c r="H155" s="28">
        <v>27.45</v>
      </c>
      <c r="I155" s="28">
        <v>18.55</v>
      </c>
      <c r="J155" s="28">
        <v>7.8</v>
      </c>
      <c r="K155" s="28">
        <v>7.8</v>
      </c>
      <c r="L155" s="28">
        <v>22.782</v>
      </c>
      <c r="M155" s="28">
        <v>21.8</v>
      </c>
      <c r="N155" s="28">
        <v>20.794</v>
      </c>
      <c r="O155" s="28">
        <v>20.794</v>
      </c>
      <c r="P155" s="34" t="s">
        <v>267</v>
      </c>
      <c r="Q155" s="35"/>
      <c r="R155" s="44">
        <f t="shared" si="11"/>
        <v>95.689579492581871</v>
      </c>
    </row>
    <row r="156" spans="1:18" s="36" customFormat="1" ht="25.5" customHeight="1" x14ac:dyDescent="0.2">
      <c r="A156" s="121"/>
      <c r="B156" s="121"/>
      <c r="C156" s="121"/>
      <c r="D156" s="30" t="s">
        <v>80</v>
      </c>
      <c r="E156" s="30" t="s">
        <v>84</v>
      </c>
      <c r="F156" s="30" t="s">
        <v>159</v>
      </c>
      <c r="G156" s="30" t="s">
        <v>171</v>
      </c>
      <c r="H156" s="28">
        <v>2.4500000000000002</v>
      </c>
      <c r="I156" s="28">
        <v>1.3839999999999999</v>
      </c>
      <c r="J156" s="28">
        <v>0.218</v>
      </c>
      <c r="K156" s="28">
        <v>0.218</v>
      </c>
      <c r="L156" s="28">
        <v>0.218</v>
      </c>
      <c r="M156" s="28">
        <v>0.218</v>
      </c>
      <c r="N156" s="28">
        <v>1.038</v>
      </c>
      <c r="O156" s="28">
        <v>1.038</v>
      </c>
      <c r="P156" s="34" t="s">
        <v>243</v>
      </c>
      <c r="Q156" s="35"/>
      <c r="R156" s="44">
        <f t="shared" si="11"/>
        <v>100</v>
      </c>
    </row>
    <row r="157" spans="1:18" s="36" customFormat="1" ht="25.5" customHeight="1" x14ac:dyDescent="0.2">
      <c r="A157" s="121"/>
      <c r="B157" s="121"/>
      <c r="C157" s="121"/>
      <c r="D157" s="30" t="s">
        <v>80</v>
      </c>
      <c r="E157" s="30" t="s">
        <v>84</v>
      </c>
      <c r="F157" s="30" t="s">
        <v>159</v>
      </c>
      <c r="G157" s="30" t="s">
        <v>183</v>
      </c>
      <c r="H157" s="28">
        <v>30.977</v>
      </c>
      <c r="I157" s="28">
        <v>30.977</v>
      </c>
      <c r="J157" s="28"/>
      <c r="K157" s="28"/>
      <c r="L157" s="28"/>
      <c r="M157" s="28"/>
      <c r="N157" s="28"/>
      <c r="O157" s="28"/>
      <c r="P157" s="34"/>
      <c r="Q157" s="35"/>
      <c r="R157" s="44" t="e">
        <f t="shared" si="11"/>
        <v>#DIV/0!</v>
      </c>
    </row>
    <row r="158" spans="1:18" s="36" customFormat="1" ht="30.75" customHeight="1" x14ac:dyDescent="0.2">
      <c r="A158" s="121"/>
      <c r="B158" s="121"/>
      <c r="C158" s="121"/>
      <c r="D158" s="30" t="s">
        <v>80</v>
      </c>
      <c r="E158" s="30" t="s">
        <v>84</v>
      </c>
      <c r="F158" s="30" t="s">
        <v>172</v>
      </c>
      <c r="G158" s="30" t="s">
        <v>138</v>
      </c>
      <c r="H158" s="28">
        <v>5.4889999999999999</v>
      </c>
      <c r="I158" s="28">
        <v>2.605</v>
      </c>
      <c r="J158" s="28">
        <v>1.2310000000000001</v>
      </c>
      <c r="K158" s="28">
        <v>1.2310000000000001</v>
      </c>
      <c r="L158" s="28">
        <v>2.6760000000000002</v>
      </c>
      <c r="M158" s="28">
        <v>2.6760000000000002</v>
      </c>
      <c r="N158" s="28">
        <v>6.3</v>
      </c>
      <c r="O158" s="28">
        <v>6.3</v>
      </c>
      <c r="P158" s="34" t="s">
        <v>243</v>
      </c>
      <c r="Q158" s="35"/>
      <c r="R158" s="44">
        <f t="shared" si="11"/>
        <v>100</v>
      </c>
    </row>
    <row r="159" spans="1:18" s="36" customFormat="1" ht="25.5" customHeight="1" x14ac:dyDescent="0.2">
      <c r="A159" s="121"/>
      <c r="B159" s="121"/>
      <c r="C159" s="121"/>
      <c r="D159" s="30" t="s">
        <v>80</v>
      </c>
      <c r="E159" s="30" t="s">
        <v>84</v>
      </c>
      <c r="F159" s="30" t="s">
        <v>167</v>
      </c>
      <c r="G159" s="30" t="s">
        <v>136</v>
      </c>
      <c r="H159" s="28">
        <v>3867.8919999999998</v>
      </c>
      <c r="I159" s="28">
        <v>3859.7240000000002</v>
      </c>
      <c r="J159" s="28">
        <v>1864.9459999999999</v>
      </c>
      <c r="K159" s="28">
        <v>1864.9159999999999</v>
      </c>
      <c r="L159" s="28">
        <v>4032.9</v>
      </c>
      <c r="M159" s="28">
        <v>4028.3130000000001</v>
      </c>
      <c r="N159" s="28">
        <v>4032.9</v>
      </c>
      <c r="O159" s="28">
        <v>4032.9</v>
      </c>
      <c r="P159" s="34" t="s">
        <v>263</v>
      </c>
      <c r="Q159" s="35"/>
      <c r="R159" s="44">
        <f t="shared" si="11"/>
        <v>99.886260507327222</v>
      </c>
    </row>
    <row r="160" spans="1:18" s="36" customFormat="1" ht="33" customHeight="1" x14ac:dyDescent="0.2">
      <c r="A160" s="121"/>
      <c r="B160" s="121"/>
      <c r="C160" s="121"/>
      <c r="D160" s="30" t="s">
        <v>80</v>
      </c>
      <c r="E160" s="30" t="s">
        <v>84</v>
      </c>
      <c r="F160" s="30" t="s">
        <v>167</v>
      </c>
      <c r="G160" s="30" t="s">
        <v>137</v>
      </c>
      <c r="H160" s="28">
        <v>142.5</v>
      </c>
      <c r="I160" s="28">
        <v>118.389</v>
      </c>
      <c r="J160" s="28">
        <v>18.206</v>
      </c>
      <c r="K160" s="28">
        <v>18.204999999999998</v>
      </c>
      <c r="L160" s="28">
        <v>139.5</v>
      </c>
      <c r="M160" s="28">
        <v>83.704999999999998</v>
      </c>
      <c r="N160" s="28">
        <v>139.5</v>
      </c>
      <c r="O160" s="28">
        <v>139.5</v>
      </c>
      <c r="P160" s="34" t="s">
        <v>268</v>
      </c>
      <c r="Q160" s="35"/>
      <c r="R160" s="44">
        <f t="shared" si="11"/>
        <v>60.003584229390682</v>
      </c>
    </row>
    <row r="161" spans="1:18" s="36" customFormat="1" ht="25.5" customHeight="1" x14ac:dyDescent="0.2">
      <c r="A161" s="121"/>
      <c r="B161" s="121"/>
      <c r="C161" s="121"/>
      <c r="D161" s="30" t="s">
        <v>80</v>
      </c>
      <c r="E161" s="30" t="s">
        <v>84</v>
      </c>
      <c r="F161" s="30" t="s">
        <v>167</v>
      </c>
      <c r="G161" s="30" t="s">
        <v>158</v>
      </c>
      <c r="H161" s="28">
        <v>1168.55</v>
      </c>
      <c r="I161" s="28">
        <v>1168.518</v>
      </c>
      <c r="J161" s="28">
        <v>564.077</v>
      </c>
      <c r="K161" s="28">
        <v>487.61799999999999</v>
      </c>
      <c r="L161" s="28">
        <v>1217.9000000000001</v>
      </c>
      <c r="M161" s="28">
        <v>1206.5350000000001</v>
      </c>
      <c r="N161" s="28">
        <v>1217.9000000000001</v>
      </c>
      <c r="O161" s="28">
        <v>1217.9000000000001</v>
      </c>
      <c r="P161" s="34" t="s">
        <v>269</v>
      </c>
      <c r="Q161" s="35"/>
      <c r="R161" s="44">
        <f t="shared" si="11"/>
        <v>99.06683635766484</v>
      </c>
    </row>
    <row r="162" spans="1:18" s="36" customFormat="1" ht="30.75" customHeight="1" x14ac:dyDescent="0.2">
      <c r="A162" s="121"/>
      <c r="B162" s="121"/>
      <c r="C162" s="121"/>
      <c r="D162" s="30" t="s">
        <v>80</v>
      </c>
      <c r="E162" s="30" t="s">
        <v>84</v>
      </c>
      <c r="F162" s="30" t="s">
        <v>167</v>
      </c>
      <c r="G162" s="30" t="s">
        <v>138</v>
      </c>
      <c r="H162" s="28">
        <v>1144.367</v>
      </c>
      <c r="I162" s="28">
        <v>1114.6189999999999</v>
      </c>
      <c r="J162" s="28">
        <v>534.98400000000004</v>
      </c>
      <c r="K162" s="28">
        <v>528.79300000000001</v>
      </c>
      <c r="L162" s="28">
        <v>1029.5</v>
      </c>
      <c r="M162" s="28">
        <v>1028.3119999999999</v>
      </c>
      <c r="N162" s="28">
        <v>1129.5</v>
      </c>
      <c r="O162" s="28">
        <v>1129.5</v>
      </c>
      <c r="P162" s="34" t="s">
        <v>270</v>
      </c>
      <c r="Q162" s="35"/>
      <c r="R162" s="44">
        <f t="shared" si="11"/>
        <v>99.884604176784848</v>
      </c>
    </row>
    <row r="163" spans="1:18" s="36" customFormat="1" ht="25.5" customHeight="1" x14ac:dyDescent="0.2">
      <c r="A163" s="121"/>
      <c r="B163" s="121"/>
      <c r="C163" s="121"/>
      <c r="D163" s="30" t="s">
        <v>80</v>
      </c>
      <c r="E163" s="30" t="s">
        <v>84</v>
      </c>
      <c r="F163" s="30" t="s">
        <v>167</v>
      </c>
      <c r="G163" s="30" t="s">
        <v>141</v>
      </c>
      <c r="H163" s="28">
        <v>31.036000000000001</v>
      </c>
      <c r="I163" s="28">
        <v>31.036000000000001</v>
      </c>
      <c r="J163" s="28">
        <v>23.277000000000001</v>
      </c>
      <c r="K163" s="28">
        <v>23.277000000000001</v>
      </c>
      <c r="L163" s="28">
        <v>31.036000000000001</v>
      </c>
      <c r="M163" s="28">
        <v>31.036000000000001</v>
      </c>
      <c r="N163" s="28">
        <v>31.036000000000001</v>
      </c>
      <c r="O163" s="28">
        <v>31.036000000000001</v>
      </c>
      <c r="P163" s="34" t="s">
        <v>243</v>
      </c>
      <c r="Q163" s="35"/>
      <c r="R163" s="44">
        <f t="shared" si="11"/>
        <v>100</v>
      </c>
    </row>
    <row r="164" spans="1:18" s="36" customFormat="1" ht="31.5" customHeight="1" x14ac:dyDescent="0.2">
      <c r="A164" s="121"/>
      <c r="B164" s="121"/>
      <c r="C164" s="121"/>
      <c r="D164" s="30" t="s">
        <v>80</v>
      </c>
      <c r="E164" s="30" t="s">
        <v>84</v>
      </c>
      <c r="F164" s="30" t="s">
        <v>167</v>
      </c>
      <c r="G164" s="30" t="s">
        <v>142</v>
      </c>
      <c r="H164" s="28">
        <v>0.7</v>
      </c>
      <c r="I164" s="28"/>
      <c r="J164" s="28"/>
      <c r="K164" s="28"/>
      <c r="L164" s="28">
        <v>0.66400000000000003</v>
      </c>
      <c r="M164" s="28"/>
      <c r="N164" s="28">
        <v>0.66400000000000003</v>
      </c>
      <c r="O164" s="28">
        <v>0.66400000000000003</v>
      </c>
      <c r="P164" s="34"/>
      <c r="Q164" s="35"/>
      <c r="R164" s="44">
        <f t="shared" si="11"/>
        <v>0</v>
      </c>
    </row>
    <row r="165" spans="1:18" s="36" customFormat="1" ht="25.5" customHeight="1" x14ac:dyDescent="0.2">
      <c r="A165" s="121"/>
      <c r="B165" s="121"/>
      <c r="C165" s="121"/>
      <c r="D165" s="30" t="s">
        <v>80</v>
      </c>
      <c r="E165" s="30" t="s">
        <v>84</v>
      </c>
      <c r="F165" s="30" t="s">
        <v>173</v>
      </c>
      <c r="G165" s="30" t="s">
        <v>136</v>
      </c>
      <c r="H165" s="28">
        <v>277.30200000000002</v>
      </c>
      <c r="I165" s="28">
        <v>277.30099999999999</v>
      </c>
      <c r="J165" s="28">
        <v>176.518</v>
      </c>
      <c r="K165" s="28">
        <v>176.518</v>
      </c>
      <c r="L165" s="28">
        <v>302.3</v>
      </c>
      <c r="M165" s="28">
        <v>302.3</v>
      </c>
      <c r="N165" s="28">
        <v>302.3</v>
      </c>
      <c r="O165" s="28">
        <v>302.3</v>
      </c>
      <c r="P165" s="34" t="s">
        <v>243</v>
      </c>
      <c r="Q165" s="35"/>
      <c r="R165" s="44">
        <f t="shared" si="11"/>
        <v>100</v>
      </c>
    </row>
    <row r="166" spans="1:18" s="36" customFormat="1" ht="25.5" customHeight="1" x14ac:dyDescent="0.2">
      <c r="A166" s="121"/>
      <c r="B166" s="121"/>
      <c r="C166" s="121"/>
      <c r="D166" s="30" t="s">
        <v>80</v>
      </c>
      <c r="E166" s="30" t="s">
        <v>84</v>
      </c>
      <c r="F166" s="30" t="s">
        <v>173</v>
      </c>
      <c r="G166" s="30" t="s">
        <v>158</v>
      </c>
      <c r="H166" s="28">
        <v>83.745000000000005</v>
      </c>
      <c r="I166" s="28">
        <v>83.745000000000005</v>
      </c>
      <c r="J166" s="28">
        <v>52.305</v>
      </c>
      <c r="K166" s="28">
        <v>52.305</v>
      </c>
      <c r="L166" s="28">
        <v>91.3</v>
      </c>
      <c r="M166" s="28">
        <v>90.075000000000003</v>
      </c>
      <c r="N166" s="28">
        <v>91.3</v>
      </c>
      <c r="O166" s="28">
        <v>91.3</v>
      </c>
      <c r="P166" s="34" t="s">
        <v>271</v>
      </c>
      <c r="Q166" s="35"/>
      <c r="R166" s="44">
        <f t="shared" si="11"/>
        <v>98.658269441401984</v>
      </c>
    </row>
    <row r="167" spans="1:18" s="36" customFormat="1" ht="25.5" customHeight="1" x14ac:dyDescent="0.2">
      <c r="A167" s="121"/>
      <c r="B167" s="121"/>
      <c r="C167" s="121"/>
      <c r="D167" s="30" t="s">
        <v>80</v>
      </c>
      <c r="E167" s="30" t="s">
        <v>84</v>
      </c>
      <c r="F167" s="30" t="s">
        <v>179</v>
      </c>
      <c r="G167" s="30" t="s">
        <v>131</v>
      </c>
      <c r="H167" s="28">
        <v>4359.8999999999996</v>
      </c>
      <c r="I167" s="28">
        <v>4352.04</v>
      </c>
      <c r="J167" s="28">
        <v>2174.0059999999999</v>
      </c>
      <c r="K167" s="28">
        <v>2174.0059999999999</v>
      </c>
      <c r="L167" s="28">
        <v>4629.5330000000004</v>
      </c>
      <c r="M167" s="28">
        <v>4629.3950000000004</v>
      </c>
      <c r="N167" s="28">
        <v>4670.2560000000003</v>
      </c>
      <c r="O167" s="28">
        <v>4670.2560000000003</v>
      </c>
      <c r="P167" s="34" t="s">
        <v>243</v>
      </c>
      <c r="Q167" s="35"/>
      <c r="R167" s="44">
        <f t="shared" si="11"/>
        <v>99.997019137783454</v>
      </c>
    </row>
    <row r="168" spans="1:18" s="36" customFormat="1" ht="25.5" customHeight="1" x14ac:dyDescent="0.2">
      <c r="A168" s="121"/>
      <c r="B168" s="121"/>
      <c r="C168" s="121"/>
      <c r="D168" s="30" t="s">
        <v>80</v>
      </c>
      <c r="E168" s="30" t="s">
        <v>84</v>
      </c>
      <c r="F168" s="30" t="s">
        <v>148</v>
      </c>
      <c r="G168" s="30" t="s">
        <v>131</v>
      </c>
      <c r="H168" s="28">
        <v>213.316</v>
      </c>
      <c r="I168" s="28">
        <v>213.316</v>
      </c>
      <c r="J168" s="28"/>
      <c r="K168" s="28"/>
      <c r="L168" s="28"/>
      <c r="M168" s="28"/>
      <c r="N168" s="28"/>
      <c r="O168" s="28"/>
      <c r="P168" s="34"/>
      <c r="Q168" s="35"/>
      <c r="R168" s="44" t="e">
        <f t="shared" si="11"/>
        <v>#DIV/0!</v>
      </c>
    </row>
    <row r="169" spans="1:18" s="36" customFormat="1" ht="25.5" customHeight="1" x14ac:dyDescent="0.2">
      <c r="A169" s="121"/>
      <c r="B169" s="121"/>
      <c r="C169" s="121"/>
      <c r="D169" s="30" t="s">
        <v>80</v>
      </c>
      <c r="E169" s="30" t="s">
        <v>84</v>
      </c>
      <c r="F169" s="30" t="s">
        <v>167</v>
      </c>
      <c r="G169" s="30" t="s">
        <v>183</v>
      </c>
      <c r="H169" s="28">
        <v>1.508</v>
      </c>
      <c r="I169" s="28">
        <v>1.508</v>
      </c>
      <c r="J169" s="28"/>
      <c r="K169" s="28"/>
      <c r="L169" s="28"/>
      <c r="M169" s="28"/>
      <c r="N169" s="28"/>
      <c r="O169" s="28"/>
      <c r="P169" s="34"/>
      <c r="Q169" s="35"/>
      <c r="R169" s="44" t="e">
        <f t="shared" si="11"/>
        <v>#DIV/0!</v>
      </c>
    </row>
    <row r="170" spans="1:18" s="36" customFormat="1" ht="25.5" customHeight="1" x14ac:dyDescent="0.2">
      <c r="A170" s="121"/>
      <c r="B170" s="121"/>
      <c r="C170" s="121"/>
      <c r="D170" s="30" t="s">
        <v>80</v>
      </c>
      <c r="E170" s="30" t="s">
        <v>84</v>
      </c>
      <c r="F170" s="30" t="s">
        <v>230</v>
      </c>
      <c r="G170" s="30" t="s">
        <v>139</v>
      </c>
      <c r="H170" s="28"/>
      <c r="I170" s="28"/>
      <c r="J170" s="28">
        <v>389.20800000000003</v>
      </c>
      <c r="K170" s="28">
        <v>344.79500000000002</v>
      </c>
      <c r="L170" s="28">
        <v>713.88699999999994</v>
      </c>
      <c r="M170" s="28">
        <v>620.24400000000003</v>
      </c>
      <c r="N170" s="28"/>
      <c r="O170" s="28"/>
      <c r="P170" s="34" t="s">
        <v>272</v>
      </c>
      <c r="Q170" s="35"/>
      <c r="R170" s="44">
        <f t="shared" si="11"/>
        <v>86.882657899639597</v>
      </c>
    </row>
    <row r="171" spans="1:18" s="36" customFormat="1" ht="25.5" customHeight="1" x14ac:dyDescent="0.2">
      <c r="A171" s="121"/>
      <c r="B171" s="121"/>
      <c r="C171" s="121"/>
      <c r="D171" s="30" t="s">
        <v>80</v>
      </c>
      <c r="E171" s="30" t="s">
        <v>84</v>
      </c>
      <c r="F171" s="30" t="s">
        <v>230</v>
      </c>
      <c r="G171" s="30" t="s">
        <v>143</v>
      </c>
      <c r="H171" s="28"/>
      <c r="I171" s="28"/>
      <c r="J171" s="28">
        <v>117.54600000000001</v>
      </c>
      <c r="K171" s="28">
        <v>101.955</v>
      </c>
      <c r="L171" s="28">
        <v>215.596</v>
      </c>
      <c r="M171" s="28">
        <v>187.31399999999999</v>
      </c>
      <c r="N171" s="28"/>
      <c r="O171" s="28"/>
      <c r="P171" s="34" t="s">
        <v>272</v>
      </c>
      <c r="Q171" s="35"/>
      <c r="R171" s="44">
        <f t="shared" si="11"/>
        <v>86.881945861704295</v>
      </c>
    </row>
    <row r="172" spans="1:18" s="36" customFormat="1" ht="25.5" customHeight="1" x14ac:dyDescent="0.2">
      <c r="A172" s="121"/>
      <c r="B172" s="121"/>
      <c r="C172" s="121"/>
      <c r="D172" s="30" t="s">
        <v>80</v>
      </c>
      <c r="E172" s="30" t="s">
        <v>84</v>
      </c>
      <c r="F172" s="30" t="s">
        <v>182</v>
      </c>
      <c r="G172" s="30" t="s">
        <v>132</v>
      </c>
      <c r="H172" s="28">
        <v>111.167</v>
      </c>
      <c r="I172" s="28">
        <v>98.531999999999996</v>
      </c>
      <c r="J172" s="28"/>
      <c r="K172" s="28"/>
      <c r="L172" s="28">
        <v>320.72300000000001</v>
      </c>
      <c r="M172" s="28">
        <v>320.72300000000001</v>
      </c>
      <c r="N172" s="28"/>
      <c r="O172" s="28"/>
      <c r="P172" s="34" t="s">
        <v>243</v>
      </c>
      <c r="Q172" s="35"/>
      <c r="R172" s="44">
        <f t="shared" si="11"/>
        <v>100</v>
      </c>
    </row>
    <row r="173" spans="1:18" s="36" customFormat="1" ht="25.5" customHeight="1" x14ac:dyDescent="0.2">
      <c r="A173" s="121"/>
      <c r="B173" s="121"/>
      <c r="C173" s="121"/>
      <c r="D173" s="30" t="s">
        <v>80</v>
      </c>
      <c r="E173" s="30" t="s">
        <v>84</v>
      </c>
      <c r="F173" s="30" t="s">
        <v>230</v>
      </c>
      <c r="G173" s="30" t="s">
        <v>131</v>
      </c>
      <c r="H173" s="28"/>
      <c r="I173" s="28"/>
      <c r="J173" s="28">
        <v>38.148000000000003</v>
      </c>
      <c r="K173" s="28">
        <v>38.148000000000003</v>
      </c>
      <c r="L173" s="28">
        <v>68.165000000000006</v>
      </c>
      <c r="M173" s="28">
        <v>57.219000000000001</v>
      </c>
      <c r="N173" s="28"/>
      <c r="O173" s="28">
        <f t="shared" ref="O173:O179" si="12">N173</f>
        <v>0</v>
      </c>
      <c r="P173" s="34" t="s">
        <v>273</v>
      </c>
      <c r="Q173" s="35"/>
      <c r="R173" s="44">
        <f t="shared" si="11"/>
        <v>83.941905670065282</v>
      </c>
    </row>
    <row r="174" spans="1:18" s="36" customFormat="1" ht="25.5" customHeight="1" x14ac:dyDescent="0.2">
      <c r="A174" s="121"/>
      <c r="B174" s="121"/>
      <c r="C174" s="121"/>
      <c r="D174" s="30" t="s">
        <v>80</v>
      </c>
      <c r="E174" s="30" t="s">
        <v>84</v>
      </c>
      <c r="F174" s="30" t="s">
        <v>228</v>
      </c>
      <c r="G174" s="30" t="s">
        <v>139</v>
      </c>
      <c r="H174" s="28"/>
      <c r="I174" s="28"/>
      <c r="J174" s="28">
        <v>119.45699999999999</v>
      </c>
      <c r="K174" s="28">
        <v>0</v>
      </c>
      <c r="L174" s="28">
        <v>836.20600000000002</v>
      </c>
      <c r="M174" s="28">
        <v>836.20600000000002</v>
      </c>
      <c r="N174" s="28"/>
      <c r="O174" s="28">
        <f t="shared" si="12"/>
        <v>0</v>
      </c>
      <c r="P174" s="34" t="s">
        <v>243</v>
      </c>
      <c r="Q174" s="35"/>
      <c r="R174" s="44">
        <f t="shared" si="11"/>
        <v>100</v>
      </c>
    </row>
    <row r="175" spans="1:18" s="36" customFormat="1" ht="25.5" customHeight="1" x14ac:dyDescent="0.2">
      <c r="A175" s="121"/>
      <c r="B175" s="121"/>
      <c r="C175" s="121"/>
      <c r="D175" s="30" t="s">
        <v>80</v>
      </c>
      <c r="E175" s="30" t="s">
        <v>84</v>
      </c>
      <c r="F175" s="30" t="s">
        <v>228</v>
      </c>
      <c r="G175" s="30" t="s">
        <v>143</v>
      </c>
      <c r="H175" s="28"/>
      <c r="I175" s="28"/>
      <c r="J175" s="28">
        <v>36.075000000000003</v>
      </c>
      <c r="K175" s="28"/>
      <c r="L175" s="28">
        <v>252.53299999999999</v>
      </c>
      <c r="M175" s="28">
        <v>252.53299999999999</v>
      </c>
      <c r="N175" s="28"/>
      <c r="O175" s="28">
        <f t="shared" si="12"/>
        <v>0</v>
      </c>
      <c r="P175" s="34" t="s">
        <v>243</v>
      </c>
      <c r="Q175" s="35"/>
      <c r="R175" s="44">
        <f t="shared" si="11"/>
        <v>100</v>
      </c>
    </row>
    <row r="176" spans="1:18" s="36" customFormat="1" ht="25.5" customHeight="1" x14ac:dyDescent="0.2">
      <c r="A176" s="121"/>
      <c r="B176" s="121"/>
      <c r="C176" s="121"/>
      <c r="D176" s="30" t="s">
        <v>80</v>
      </c>
      <c r="E176" s="30" t="s">
        <v>84</v>
      </c>
      <c r="F176" s="30" t="s">
        <v>238</v>
      </c>
      <c r="G176" s="30" t="s">
        <v>139</v>
      </c>
      <c r="H176" s="28"/>
      <c r="I176" s="28"/>
      <c r="J176" s="28"/>
      <c r="K176" s="28"/>
      <c r="L176" s="28">
        <v>88.372</v>
      </c>
      <c r="M176" s="28">
        <v>88.372</v>
      </c>
      <c r="N176" s="28"/>
      <c r="O176" s="28">
        <f t="shared" si="12"/>
        <v>0</v>
      </c>
      <c r="P176" s="34" t="s">
        <v>243</v>
      </c>
      <c r="Q176" s="35"/>
      <c r="R176" s="44">
        <f t="shared" si="11"/>
        <v>100</v>
      </c>
    </row>
    <row r="177" spans="1:18" s="36" customFormat="1" ht="25.5" customHeight="1" x14ac:dyDescent="0.2">
      <c r="A177" s="121"/>
      <c r="B177" s="121"/>
      <c r="C177" s="121"/>
      <c r="D177" s="30" t="s">
        <v>80</v>
      </c>
      <c r="E177" s="30" t="s">
        <v>84</v>
      </c>
      <c r="F177" s="30" t="s">
        <v>238</v>
      </c>
      <c r="G177" s="30" t="s">
        <v>143</v>
      </c>
      <c r="H177" s="28"/>
      <c r="I177" s="28"/>
      <c r="J177" s="28"/>
      <c r="K177" s="28"/>
      <c r="L177" s="28">
        <v>26.69</v>
      </c>
      <c r="M177" s="28">
        <v>26.69</v>
      </c>
      <c r="N177" s="28"/>
      <c r="O177" s="28">
        <f t="shared" si="12"/>
        <v>0</v>
      </c>
      <c r="P177" s="34" t="s">
        <v>243</v>
      </c>
      <c r="Q177" s="35"/>
      <c r="R177" s="44">
        <f t="shared" si="11"/>
        <v>100</v>
      </c>
    </row>
    <row r="178" spans="1:18" s="36" customFormat="1" ht="25.5" customHeight="1" x14ac:dyDescent="0.2">
      <c r="A178" s="121"/>
      <c r="B178" s="121"/>
      <c r="C178" s="121"/>
      <c r="D178" s="30" t="s">
        <v>80</v>
      </c>
      <c r="E178" s="30" t="s">
        <v>84</v>
      </c>
      <c r="F178" s="30" t="s">
        <v>229</v>
      </c>
      <c r="G178" s="30" t="s">
        <v>136</v>
      </c>
      <c r="H178" s="28"/>
      <c r="I178" s="28"/>
      <c r="J178" s="28">
        <v>67.213999999999999</v>
      </c>
      <c r="K178" s="28">
        <v>0</v>
      </c>
      <c r="L178" s="28">
        <v>470.49900000000002</v>
      </c>
      <c r="M178" s="28">
        <v>470.49900000000002</v>
      </c>
      <c r="N178" s="28"/>
      <c r="O178" s="28">
        <f t="shared" si="12"/>
        <v>0</v>
      </c>
      <c r="P178" s="34" t="s">
        <v>243</v>
      </c>
      <c r="Q178" s="35"/>
      <c r="R178" s="44">
        <f t="shared" si="11"/>
        <v>100</v>
      </c>
    </row>
    <row r="179" spans="1:18" s="36" customFormat="1" ht="25.5" customHeight="1" x14ac:dyDescent="0.2">
      <c r="A179" s="121"/>
      <c r="B179" s="121"/>
      <c r="C179" s="121"/>
      <c r="D179" s="30" t="s">
        <v>80</v>
      </c>
      <c r="E179" s="30" t="s">
        <v>84</v>
      </c>
      <c r="F179" s="30" t="s">
        <v>229</v>
      </c>
      <c r="G179" s="30" t="s">
        <v>158</v>
      </c>
      <c r="H179" s="28"/>
      <c r="I179" s="28"/>
      <c r="J179" s="28">
        <v>20.297999999999998</v>
      </c>
      <c r="K179" s="28"/>
      <c r="L179" s="28">
        <v>142.09100000000001</v>
      </c>
      <c r="M179" s="28">
        <v>142.09100000000001</v>
      </c>
      <c r="N179" s="28"/>
      <c r="O179" s="28">
        <f t="shared" si="12"/>
        <v>0</v>
      </c>
      <c r="P179" s="34" t="s">
        <v>243</v>
      </c>
      <c r="Q179" s="35"/>
      <c r="R179" s="44">
        <f t="shared" si="11"/>
        <v>100</v>
      </c>
    </row>
    <row r="180" spans="1:18" s="36" customFormat="1" ht="35.25" customHeight="1" x14ac:dyDescent="0.2">
      <c r="A180" s="121"/>
      <c r="B180" s="121"/>
      <c r="C180" s="121"/>
      <c r="D180" s="30" t="s">
        <v>80</v>
      </c>
      <c r="E180" s="30" t="s">
        <v>84</v>
      </c>
      <c r="F180" s="30" t="s">
        <v>172</v>
      </c>
      <c r="G180" s="30" t="s">
        <v>132</v>
      </c>
      <c r="H180" s="28">
        <v>3.024</v>
      </c>
      <c r="I180" s="28">
        <v>3.0129999999999999</v>
      </c>
      <c r="J180" s="28">
        <v>1.619</v>
      </c>
      <c r="K180" s="28">
        <v>1.619</v>
      </c>
      <c r="L180" s="28">
        <v>3.22</v>
      </c>
      <c r="M180" s="28">
        <v>3.22</v>
      </c>
      <c r="N180" s="28">
        <v>2.7719999999999998</v>
      </c>
      <c r="O180" s="28">
        <v>2.7719999999999998</v>
      </c>
      <c r="P180" s="34" t="s">
        <v>243</v>
      </c>
      <c r="Q180" s="35"/>
      <c r="R180" s="44">
        <f t="shared" si="11"/>
        <v>100</v>
      </c>
    </row>
    <row r="181" spans="1:18" s="36" customFormat="1" ht="35.25" customHeight="1" x14ac:dyDescent="0.2">
      <c r="A181" s="121"/>
      <c r="B181" s="121"/>
      <c r="C181" s="121"/>
      <c r="D181" s="30" t="s">
        <v>80</v>
      </c>
      <c r="E181" s="30" t="s">
        <v>84</v>
      </c>
      <c r="F181" s="30" t="s">
        <v>199</v>
      </c>
      <c r="G181" s="30" t="s">
        <v>139</v>
      </c>
      <c r="H181" s="28">
        <v>192.624</v>
      </c>
      <c r="I181" s="28">
        <v>192.624</v>
      </c>
      <c r="J181" s="28"/>
      <c r="K181" s="28"/>
      <c r="L181" s="28"/>
      <c r="M181" s="28"/>
      <c r="N181" s="28"/>
      <c r="O181" s="28"/>
      <c r="P181" s="34"/>
      <c r="Q181" s="35"/>
      <c r="R181" s="44" t="e">
        <f t="shared" si="11"/>
        <v>#DIV/0!</v>
      </c>
    </row>
    <row r="182" spans="1:18" s="36" customFormat="1" ht="35.25" customHeight="1" x14ac:dyDescent="0.2">
      <c r="A182" s="121"/>
      <c r="B182" s="121"/>
      <c r="C182" s="121"/>
      <c r="D182" s="30" t="s">
        <v>80</v>
      </c>
      <c r="E182" s="30" t="s">
        <v>84</v>
      </c>
      <c r="F182" s="30" t="s">
        <v>199</v>
      </c>
      <c r="G182" s="30" t="s">
        <v>143</v>
      </c>
      <c r="H182" s="28">
        <v>58.17</v>
      </c>
      <c r="I182" s="28">
        <v>58.17</v>
      </c>
      <c r="J182" s="28"/>
      <c r="K182" s="28"/>
      <c r="L182" s="28"/>
      <c r="M182" s="28"/>
      <c r="N182" s="28"/>
      <c r="O182" s="28"/>
      <c r="P182" s="34"/>
      <c r="Q182" s="35"/>
      <c r="R182" s="44" t="e">
        <f t="shared" si="11"/>
        <v>#DIV/0!</v>
      </c>
    </row>
    <row r="183" spans="1:18" s="36" customFormat="1" ht="35.25" customHeight="1" x14ac:dyDescent="0.2">
      <c r="A183" s="121"/>
      <c r="B183" s="121"/>
      <c r="C183" s="121"/>
      <c r="D183" s="30" t="s">
        <v>80</v>
      </c>
      <c r="E183" s="30" t="s">
        <v>84</v>
      </c>
      <c r="F183" s="30" t="s">
        <v>199</v>
      </c>
      <c r="G183" s="30" t="s">
        <v>131</v>
      </c>
      <c r="H183" s="28">
        <v>7.6289999999999996</v>
      </c>
      <c r="I183" s="28">
        <v>7.6289999999999996</v>
      </c>
      <c r="J183" s="28"/>
      <c r="K183" s="28"/>
      <c r="L183" s="28"/>
      <c r="M183" s="28"/>
      <c r="N183" s="28"/>
      <c r="O183" s="28"/>
      <c r="P183" s="34"/>
      <c r="Q183" s="35"/>
      <c r="R183" s="44" t="e">
        <f t="shared" si="11"/>
        <v>#DIV/0!</v>
      </c>
    </row>
    <row r="184" spans="1:18" s="36" customFormat="1" ht="35.25" customHeight="1" x14ac:dyDescent="0.2">
      <c r="A184" s="121"/>
      <c r="B184" s="121"/>
      <c r="C184" s="121"/>
      <c r="D184" s="30" t="s">
        <v>80</v>
      </c>
      <c r="E184" s="30" t="s">
        <v>84</v>
      </c>
      <c r="F184" s="30" t="s">
        <v>200</v>
      </c>
      <c r="G184" s="30" t="s">
        <v>139</v>
      </c>
      <c r="H184" s="28">
        <v>276.11399999999998</v>
      </c>
      <c r="I184" s="28">
        <v>276.11399999999998</v>
      </c>
      <c r="J184" s="28"/>
      <c r="K184" s="28"/>
      <c r="L184" s="28"/>
      <c r="M184" s="28"/>
      <c r="N184" s="28"/>
      <c r="O184" s="28"/>
      <c r="P184" s="34"/>
      <c r="Q184" s="35"/>
      <c r="R184" s="44" t="e">
        <f t="shared" si="11"/>
        <v>#DIV/0!</v>
      </c>
    </row>
    <row r="185" spans="1:18" s="36" customFormat="1" ht="35.25" customHeight="1" x14ac:dyDescent="0.2">
      <c r="A185" s="121"/>
      <c r="B185" s="121"/>
      <c r="C185" s="121"/>
      <c r="D185" s="30" t="s">
        <v>80</v>
      </c>
      <c r="E185" s="30" t="s">
        <v>84</v>
      </c>
      <c r="F185" s="30" t="s">
        <v>200</v>
      </c>
      <c r="G185" s="30" t="s">
        <v>143</v>
      </c>
      <c r="H185" s="28">
        <v>83.385999999999996</v>
      </c>
      <c r="I185" s="28">
        <v>83.385999999999996</v>
      </c>
      <c r="J185" s="28"/>
      <c r="K185" s="28"/>
      <c r="L185" s="28"/>
      <c r="M185" s="28"/>
      <c r="N185" s="28"/>
      <c r="O185" s="28"/>
      <c r="P185" s="34"/>
      <c r="Q185" s="35"/>
      <c r="R185" s="44" t="e">
        <f t="shared" si="11"/>
        <v>#DIV/0!</v>
      </c>
    </row>
    <row r="186" spans="1:18" s="36" customFormat="1" ht="35.25" customHeight="1" x14ac:dyDescent="0.2">
      <c r="A186" s="121"/>
      <c r="B186" s="121"/>
      <c r="C186" s="121"/>
      <c r="D186" s="30" t="s">
        <v>80</v>
      </c>
      <c r="E186" s="30" t="s">
        <v>84</v>
      </c>
      <c r="F186" s="30" t="s">
        <v>201</v>
      </c>
      <c r="G186" s="30" t="s">
        <v>139</v>
      </c>
      <c r="H186" s="28">
        <v>82.05</v>
      </c>
      <c r="I186" s="28">
        <v>82.05</v>
      </c>
      <c r="J186" s="28"/>
      <c r="K186" s="28"/>
      <c r="L186" s="28"/>
      <c r="M186" s="28"/>
      <c r="N186" s="28"/>
      <c r="O186" s="28"/>
      <c r="P186" s="34"/>
      <c r="Q186" s="35"/>
      <c r="R186" s="44" t="e">
        <f t="shared" si="11"/>
        <v>#DIV/0!</v>
      </c>
    </row>
    <row r="187" spans="1:18" s="36" customFormat="1" ht="35.25" customHeight="1" x14ac:dyDescent="0.2">
      <c r="A187" s="121"/>
      <c r="B187" s="121"/>
      <c r="C187" s="121"/>
      <c r="D187" s="30" t="s">
        <v>80</v>
      </c>
      <c r="E187" s="30" t="s">
        <v>84</v>
      </c>
      <c r="F187" s="30" t="s">
        <v>201</v>
      </c>
      <c r="G187" s="30" t="s">
        <v>143</v>
      </c>
      <c r="H187" s="28">
        <v>24.777000000000001</v>
      </c>
      <c r="I187" s="28">
        <v>24.777000000000001</v>
      </c>
      <c r="J187" s="28"/>
      <c r="K187" s="28"/>
      <c r="L187" s="28"/>
      <c r="M187" s="28"/>
      <c r="N187" s="28"/>
      <c r="O187" s="28"/>
      <c r="P187" s="34"/>
      <c r="Q187" s="35"/>
      <c r="R187" s="44" t="e">
        <f t="shared" si="11"/>
        <v>#DIV/0!</v>
      </c>
    </row>
    <row r="188" spans="1:18" s="36" customFormat="1" ht="35.25" customHeight="1" x14ac:dyDescent="0.2">
      <c r="A188" s="121"/>
      <c r="B188" s="121"/>
      <c r="C188" s="121"/>
      <c r="D188" s="30" t="s">
        <v>80</v>
      </c>
      <c r="E188" s="30" t="s">
        <v>84</v>
      </c>
      <c r="F188" s="30" t="s">
        <v>201</v>
      </c>
      <c r="G188" s="30" t="s">
        <v>136</v>
      </c>
      <c r="H188" s="28">
        <v>0.86499999999999999</v>
      </c>
      <c r="I188" s="28">
        <v>0.86499999999999999</v>
      </c>
      <c r="J188" s="28"/>
      <c r="K188" s="28"/>
      <c r="L188" s="28"/>
      <c r="M188" s="28"/>
      <c r="N188" s="28"/>
      <c r="O188" s="28"/>
      <c r="P188" s="34"/>
      <c r="Q188" s="35"/>
      <c r="R188" s="44" t="e">
        <f t="shared" si="11"/>
        <v>#DIV/0!</v>
      </c>
    </row>
    <row r="189" spans="1:18" s="36" customFormat="1" ht="35.25" customHeight="1" x14ac:dyDescent="0.2">
      <c r="A189" s="121"/>
      <c r="B189" s="121"/>
      <c r="C189" s="121"/>
      <c r="D189" s="30" t="s">
        <v>80</v>
      </c>
      <c r="E189" s="30" t="s">
        <v>84</v>
      </c>
      <c r="F189" s="30" t="s">
        <v>201</v>
      </c>
      <c r="G189" s="30" t="s">
        <v>158</v>
      </c>
      <c r="H189" s="28">
        <v>0.26</v>
      </c>
      <c r="I189" s="28">
        <v>0.26</v>
      </c>
      <c r="J189" s="28"/>
      <c r="K189" s="28"/>
      <c r="L189" s="28"/>
      <c r="M189" s="28"/>
      <c r="N189" s="28"/>
      <c r="O189" s="28"/>
      <c r="P189" s="34"/>
      <c r="Q189" s="35"/>
      <c r="R189" s="44" t="e">
        <f t="shared" si="11"/>
        <v>#DIV/0!</v>
      </c>
    </row>
    <row r="190" spans="1:18" s="36" customFormat="1" ht="35.25" customHeight="1" x14ac:dyDescent="0.2">
      <c r="A190" s="121"/>
      <c r="B190" s="121"/>
      <c r="C190" s="121"/>
      <c r="D190" s="30" t="s">
        <v>80</v>
      </c>
      <c r="E190" s="30" t="s">
        <v>84</v>
      </c>
      <c r="F190" s="30" t="s">
        <v>238</v>
      </c>
      <c r="G190" s="30" t="s">
        <v>136</v>
      </c>
      <c r="H190" s="28"/>
      <c r="I190" s="28"/>
      <c r="J190" s="28"/>
      <c r="K190" s="28"/>
      <c r="L190" s="28">
        <v>2.2679999999999998</v>
      </c>
      <c r="M190" s="28">
        <v>2.2679999999999998</v>
      </c>
      <c r="N190" s="28"/>
      <c r="O190" s="28"/>
      <c r="P190" s="34" t="s">
        <v>243</v>
      </c>
      <c r="Q190" s="35"/>
      <c r="R190" s="44">
        <f t="shared" si="11"/>
        <v>100</v>
      </c>
    </row>
    <row r="191" spans="1:18" s="36" customFormat="1" ht="35.25" customHeight="1" x14ac:dyDescent="0.2">
      <c r="A191" s="121"/>
      <c r="B191" s="121"/>
      <c r="C191" s="121"/>
      <c r="D191" s="30" t="s">
        <v>80</v>
      </c>
      <c r="E191" s="30" t="s">
        <v>84</v>
      </c>
      <c r="F191" s="30" t="s">
        <v>238</v>
      </c>
      <c r="G191" s="30" t="s">
        <v>158</v>
      </c>
      <c r="H191" s="28"/>
      <c r="I191" s="28"/>
      <c r="J191" s="28"/>
      <c r="K191" s="28"/>
      <c r="L191" s="28">
        <v>0.68500000000000005</v>
      </c>
      <c r="M191" s="28">
        <v>0.68500000000000005</v>
      </c>
      <c r="N191" s="28"/>
      <c r="O191" s="28"/>
      <c r="P191" s="34" t="s">
        <v>243</v>
      </c>
      <c r="Q191" s="35"/>
      <c r="R191" s="44">
        <f t="shared" si="11"/>
        <v>100</v>
      </c>
    </row>
    <row r="192" spans="1:18" s="36" customFormat="1" ht="35.25" customHeight="1" x14ac:dyDescent="0.2">
      <c r="A192" s="121"/>
      <c r="B192" s="121"/>
      <c r="C192" s="121"/>
      <c r="D192" s="30" t="s">
        <v>80</v>
      </c>
      <c r="E192" s="30" t="s">
        <v>84</v>
      </c>
      <c r="F192" s="30" t="s">
        <v>201</v>
      </c>
      <c r="G192" s="30" t="s">
        <v>131</v>
      </c>
      <c r="H192" s="28">
        <v>7.782</v>
      </c>
      <c r="I192" s="28">
        <v>7.782</v>
      </c>
      <c r="J192" s="28"/>
      <c r="K192" s="28"/>
      <c r="L192" s="28"/>
      <c r="M192" s="28"/>
      <c r="N192" s="28"/>
      <c r="O192" s="28"/>
      <c r="P192" s="34"/>
      <c r="Q192" s="35"/>
      <c r="R192" s="44" t="e">
        <f t="shared" si="11"/>
        <v>#DIV/0!</v>
      </c>
    </row>
    <row r="193" spans="1:18" s="36" customFormat="1" ht="35.25" customHeight="1" x14ac:dyDescent="0.2">
      <c r="A193" s="121"/>
      <c r="B193" s="121"/>
      <c r="C193" s="121"/>
      <c r="D193" s="30" t="s">
        <v>80</v>
      </c>
      <c r="E193" s="30" t="s">
        <v>84</v>
      </c>
      <c r="F193" s="30" t="s">
        <v>228</v>
      </c>
      <c r="G193" s="30" t="s">
        <v>131</v>
      </c>
      <c r="H193" s="28"/>
      <c r="I193" s="28"/>
      <c r="J193" s="28">
        <v>7.1559999999999997</v>
      </c>
      <c r="K193" s="28"/>
      <c r="L193" s="28">
        <v>50.091999999999999</v>
      </c>
      <c r="M193" s="28">
        <v>50.091999999999999</v>
      </c>
      <c r="N193" s="28"/>
      <c r="O193" s="28"/>
      <c r="P193" s="34" t="s">
        <v>243</v>
      </c>
      <c r="Q193" s="35"/>
      <c r="R193" s="44">
        <f t="shared" si="11"/>
        <v>100</v>
      </c>
    </row>
    <row r="194" spans="1:18" s="36" customFormat="1" ht="35.25" customHeight="1" x14ac:dyDescent="0.2">
      <c r="A194" s="121"/>
      <c r="B194" s="121"/>
      <c r="C194" s="121"/>
      <c r="D194" s="30" t="s">
        <v>80</v>
      </c>
      <c r="E194" s="30" t="s">
        <v>84</v>
      </c>
      <c r="F194" s="30" t="s">
        <v>202</v>
      </c>
      <c r="G194" s="30" t="s">
        <v>136</v>
      </c>
      <c r="H194" s="28">
        <v>41.582999999999998</v>
      </c>
      <c r="I194" s="28">
        <v>41.582999999999998</v>
      </c>
      <c r="J194" s="28"/>
      <c r="K194" s="28"/>
      <c r="L194" s="28"/>
      <c r="M194" s="28"/>
      <c r="N194" s="28"/>
      <c r="O194" s="28"/>
      <c r="P194" s="34"/>
      <c r="Q194" s="35"/>
      <c r="R194" s="44" t="e">
        <f t="shared" si="11"/>
        <v>#DIV/0!</v>
      </c>
    </row>
    <row r="195" spans="1:18" s="36" customFormat="1" ht="25.5" customHeight="1" x14ac:dyDescent="0.2">
      <c r="A195" s="121"/>
      <c r="B195" s="121"/>
      <c r="C195" s="122"/>
      <c r="D195" s="30" t="s">
        <v>80</v>
      </c>
      <c r="E195" s="30" t="s">
        <v>84</v>
      </c>
      <c r="F195" s="30" t="s">
        <v>202</v>
      </c>
      <c r="G195" s="30" t="s">
        <v>158</v>
      </c>
      <c r="H195" s="28">
        <v>12.558999999999999</v>
      </c>
      <c r="I195" s="28">
        <v>12.558999999999999</v>
      </c>
      <c r="J195" s="28"/>
      <c r="K195" s="28"/>
      <c r="L195" s="28"/>
      <c r="M195" s="28"/>
      <c r="N195" s="28"/>
      <c r="O195" s="28"/>
      <c r="P195" s="34"/>
      <c r="Q195" s="35"/>
      <c r="R195" s="44" t="e">
        <f t="shared" si="11"/>
        <v>#DIV/0!</v>
      </c>
    </row>
    <row r="196" spans="1:18" s="36" customFormat="1" ht="25.5" customHeight="1" x14ac:dyDescent="0.2">
      <c r="A196" s="121"/>
      <c r="B196" s="121"/>
      <c r="C196" s="69"/>
      <c r="D196" s="30" t="s">
        <v>80</v>
      </c>
      <c r="E196" s="30" t="s">
        <v>84</v>
      </c>
      <c r="F196" s="30" t="s">
        <v>239</v>
      </c>
      <c r="G196" s="30" t="s">
        <v>136</v>
      </c>
      <c r="H196" s="28"/>
      <c r="I196" s="28"/>
      <c r="J196" s="28"/>
      <c r="K196" s="28"/>
      <c r="L196" s="28">
        <v>36.29</v>
      </c>
      <c r="M196" s="28">
        <v>36.29</v>
      </c>
      <c r="N196" s="28"/>
      <c r="O196" s="28"/>
      <c r="P196" s="34" t="s">
        <v>243</v>
      </c>
      <c r="Q196" s="67"/>
      <c r="R196" s="44">
        <f t="shared" si="11"/>
        <v>100</v>
      </c>
    </row>
    <row r="197" spans="1:18" s="36" customFormat="1" ht="25.5" customHeight="1" x14ac:dyDescent="0.2">
      <c r="A197" s="121"/>
      <c r="B197" s="121"/>
      <c r="C197" s="69"/>
      <c r="D197" s="30" t="s">
        <v>80</v>
      </c>
      <c r="E197" s="30" t="s">
        <v>84</v>
      </c>
      <c r="F197" s="30" t="s">
        <v>239</v>
      </c>
      <c r="G197" s="30" t="s">
        <v>158</v>
      </c>
      <c r="H197" s="28"/>
      <c r="I197" s="28"/>
      <c r="J197" s="28"/>
      <c r="K197" s="28"/>
      <c r="L197" s="28">
        <v>10.96</v>
      </c>
      <c r="M197" s="28">
        <v>10.96</v>
      </c>
      <c r="N197" s="28"/>
      <c r="O197" s="28"/>
      <c r="P197" s="34" t="s">
        <v>243</v>
      </c>
      <c r="Q197" s="67"/>
      <c r="R197" s="44">
        <f t="shared" si="11"/>
        <v>100</v>
      </c>
    </row>
    <row r="198" spans="1:18" s="36" customFormat="1" ht="25.5" customHeight="1" x14ac:dyDescent="0.2">
      <c r="A198" s="121"/>
      <c r="B198" s="121"/>
      <c r="C198" s="69"/>
      <c r="D198" s="30"/>
      <c r="E198" s="30"/>
      <c r="F198" s="30"/>
      <c r="G198" s="30"/>
      <c r="H198" s="28"/>
      <c r="I198" s="28"/>
      <c r="J198" s="28"/>
      <c r="K198" s="28"/>
      <c r="L198" s="28"/>
      <c r="M198" s="28"/>
      <c r="N198" s="28"/>
      <c r="O198" s="28"/>
      <c r="P198" s="34"/>
      <c r="Q198" s="67"/>
      <c r="R198" s="44" t="e">
        <f t="shared" si="11"/>
        <v>#DIV/0!</v>
      </c>
    </row>
    <row r="199" spans="1:18" s="36" customFormat="1" ht="47.25" customHeight="1" x14ac:dyDescent="0.2">
      <c r="A199" s="122"/>
      <c r="B199" s="122"/>
      <c r="C199" s="71" t="s">
        <v>216</v>
      </c>
      <c r="D199" s="30"/>
      <c r="E199" s="30"/>
      <c r="F199" s="30"/>
      <c r="G199" s="30"/>
      <c r="H199" s="27">
        <f>SUM(H148:H195)</f>
        <v>56220.575000000004</v>
      </c>
      <c r="I199" s="27">
        <f t="shared" ref="I199:O199" si="13">SUM(I148:I195)</f>
        <v>56011.61700000002</v>
      </c>
      <c r="J199" s="27">
        <f>SUM(J148:J197)</f>
        <v>25679.872999999992</v>
      </c>
      <c r="K199" s="27">
        <f>SUM(K148:K197)</f>
        <v>25227.045000000002</v>
      </c>
      <c r="L199" s="27">
        <f>SUM(L148:L197)</f>
        <v>60960.951000000008</v>
      </c>
      <c r="M199" s="27">
        <f>SUM(M148:M197)</f>
        <v>60702.239999999998</v>
      </c>
      <c r="N199" s="27">
        <f t="shared" si="13"/>
        <v>59904.628000000004</v>
      </c>
      <c r="O199" s="27">
        <f t="shared" si="13"/>
        <v>59904.628000000004</v>
      </c>
      <c r="P199" s="72"/>
      <c r="Q199" s="67"/>
      <c r="R199" s="44">
        <f t="shared" si="11"/>
        <v>99.575611935581492</v>
      </c>
    </row>
    <row r="200" spans="1:18" s="36" customFormat="1" ht="25.5" customHeight="1" x14ac:dyDescent="0.2">
      <c r="A200" s="120" t="s">
        <v>215</v>
      </c>
      <c r="B200" s="120" t="s">
        <v>214</v>
      </c>
      <c r="C200" s="120" t="s">
        <v>77</v>
      </c>
      <c r="D200" s="30" t="s">
        <v>80</v>
      </c>
      <c r="E200" s="30" t="s">
        <v>112</v>
      </c>
      <c r="F200" s="30" t="s">
        <v>231</v>
      </c>
      <c r="G200" s="30" t="s">
        <v>132</v>
      </c>
      <c r="H200" s="28"/>
      <c r="I200" s="28"/>
      <c r="J200" s="28"/>
      <c r="K200" s="28"/>
      <c r="L200" s="28">
        <v>152.5</v>
      </c>
      <c r="M200" s="28">
        <v>0</v>
      </c>
      <c r="N200" s="28">
        <f>120+32.5</f>
        <v>152.5</v>
      </c>
      <c r="O200" s="28">
        <f>120+32.5</f>
        <v>152.5</v>
      </c>
      <c r="P200" s="34"/>
      <c r="Q200" s="67"/>
      <c r="R200" s="44">
        <f t="shared" si="11"/>
        <v>0</v>
      </c>
    </row>
    <row r="201" spans="1:18" s="36" customFormat="1" ht="25.5" customHeight="1" x14ac:dyDescent="0.2">
      <c r="A201" s="121"/>
      <c r="B201" s="121"/>
      <c r="C201" s="121"/>
      <c r="D201" s="30" t="s">
        <v>80</v>
      </c>
      <c r="E201" s="30" t="s">
        <v>112</v>
      </c>
      <c r="F201" s="30" t="s">
        <v>232</v>
      </c>
      <c r="G201" s="30" t="s">
        <v>132</v>
      </c>
      <c r="H201" s="28"/>
      <c r="I201" s="28"/>
      <c r="J201" s="28"/>
      <c r="K201" s="28"/>
      <c r="L201" s="28">
        <v>27.5</v>
      </c>
      <c r="M201" s="28">
        <v>10.65</v>
      </c>
      <c r="N201" s="28">
        <v>253.5</v>
      </c>
      <c r="O201" s="28">
        <v>253.5</v>
      </c>
      <c r="P201" s="34" t="s">
        <v>243</v>
      </c>
      <c r="Q201" s="67"/>
      <c r="R201" s="44">
        <f t="shared" si="11"/>
        <v>38.727272727272727</v>
      </c>
    </row>
    <row r="202" spans="1:18" s="36" customFormat="1" ht="25.5" customHeight="1" x14ac:dyDescent="0.2">
      <c r="A202" s="121"/>
      <c r="B202" s="121"/>
      <c r="C202" s="122"/>
      <c r="D202" s="30" t="s">
        <v>80</v>
      </c>
      <c r="E202" s="30" t="s">
        <v>112</v>
      </c>
      <c r="F202" s="30" t="s">
        <v>233</v>
      </c>
      <c r="G202" s="30" t="s">
        <v>132</v>
      </c>
      <c r="H202" s="28"/>
      <c r="I202" s="28"/>
      <c r="J202" s="28"/>
      <c r="K202" s="28"/>
      <c r="L202" s="28">
        <v>300</v>
      </c>
      <c r="M202" s="28">
        <v>300</v>
      </c>
      <c r="N202" s="28">
        <v>74</v>
      </c>
      <c r="O202" s="28">
        <v>74</v>
      </c>
      <c r="P202" s="34" t="s">
        <v>243</v>
      </c>
      <c r="Q202" s="67"/>
      <c r="R202" s="44">
        <f t="shared" si="11"/>
        <v>100</v>
      </c>
    </row>
    <row r="203" spans="1:18" s="36" customFormat="1" ht="25.5" customHeight="1" x14ac:dyDescent="0.2">
      <c r="A203" s="121"/>
      <c r="B203" s="121"/>
      <c r="C203" s="33"/>
      <c r="D203" s="30"/>
      <c r="E203" s="30"/>
      <c r="F203" s="30"/>
      <c r="G203" s="30"/>
      <c r="H203" s="28"/>
      <c r="I203" s="28"/>
      <c r="J203" s="28"/>
      <c r="K203" s="28"/>
      <c r="L203" s="28"/>
      <c r="M203" s="28"/>
      <c r="N203" s="28"/>
      <c r="O203" s="28"/>
      <c r="P203" s="34"/>
      <c r="Q203" s="67"/>
      <c r="R203" s="44" t="e">
        <f t="shared" si="11"/>
        <v>#DIV/0!</v>
      </c>
    </row>
    <row r="204" spans="1:18" s="41" customFormat="1" ht="52.5" customHeight="1" x14ac:dyDescent="0.2">
      <c r="A204" s="122"/>
      <c r="B204" s="122"/>
      <c r="C204" s="42" t="s">
        <v>216</v>
      </c>
      <c r="D204" s="70"/>
      <c r="E204" s="70"/>
      <c r="F204" s="70"/>
      <c r="G204" s="70"/>
      <c r="H204" s="70">
        <f>H202+H201+H200</f>
        <v>0</v>
      </c>
      <c r="I204" s="70">
        <f>I202+I201+I200</f>
        <v>0</v>
      </c>
      <c r="J204" s="70">
        <f>J202+J201+J200</f>
        <v>0</v>
      </c>
      <c r="K204" s="70">
        <f t="shared" ref="K204:P204" si="14">K202+K201+K200</f>
        <v>0</v>
      </c>
      <c r="L204" s="70">
        <f>L202+L201+L200</f>
        <v>480</v>
      </c>
      <c r="M204" s="70">
        <f>M202+M201+M200</f>
        <v>310.64999999999998</v>
      </c>
      <c r="N204" s="70">
        <f t="shared" si="14"/>
        <v>480</v>
      </c>
      <c r="O204" s="70">
        <f t="shared" si="14"/>
        <v>480</v>
      </c>
      <c r="P204" s="70" t="e">
        <f t="shared" si="14"/>
        <v>#VALUE!</v>
      </c>
      <c r="R204" s="44">
        <f t="shared" si="11"/>
        <v>64.718749999999986</v>
      </c>
    </row>
    <row r="205" spans="1:18" s="36" customFormat="1" ht="15" customHeight="1" x14ac:dyDescent="0.2">
      <c r="A205" s="33" t="s">
        <v>10</v>
      </c>
      <c r="B205" s="33"/>
      <c r="C205" s="33"/>
      <c r="D205" s="30"/>
      <c r="E205" s="30"/>
      <c r="F205" s="30"/>
      <c r="G205" s="30"/>
      <c r="H205" s="28"/>
      <c r="I205" s="28"/>
      <c r="J205" s="28"/>
      <c r="K205" s="28"/>
      <c r="L205" s="28"/>
      <c r="M205" s="28"/>
      <c r="N205" s="28"/>
      <c r="O205" s="28"/>
      <c r="P205" s="35"/>
      <c r="R205" s="44" t="e">
        <f>M205/L205*100</f>
        <v>#DIV/0!</v>
      </c>
    </row>
    <row r="206" spans="1:18" ht="15" customHeight="1" x14ac:dyDescent="0.2"/>
    <row r="208" spans="1:18" ht="20.25" customHeight="1" x14ac:dyDescent="0.25">
      <c r="A208" s="108" t="s">
        <v>236</v>
      </c>
      <c r="B208" s="108"/>
      <c r="C208" s="108"/>
      <c r="D208" s="108"/>
      <c r="E208" s="108"/>
      <c r="F208" s="108"/>
      <c r="G208" s="108"/>
      <c r="H208" s="108"/>
      <c r="K208" s="68" t="s">
        <v>203</v>
      </c>
    </row>
    <row r="212" spans="1:13" x14ac:dyDescent="0.2">
      <c r="A212" s="36"/>
      <c r="C212" s="26" t="s">
        <v>193</v>
      </c>
      <c r="D212" s="61"/>
      <c r="J212" s="61"/>
      <c r="K212" s="61"/>
      <c r="L212" s="61"/>
      <c r="M212" s="61"/>
    </row>
    <row r="213" spans="1:13" x14ac:dyDescent="0.2">
      <c r="A213" s="36"/>
      <c r="C213" s="26" t="s">
        <v>194</v>
      </c>
      <c r="J213" s="61"/>
      <c r="K213" s="61"/>
      <c r="L213" s="61"/>
      <c r="M213" s="61"/>
    </row>
  </sheetData>
  <mergeCells count="44">
    <mergeCell ref="A146:A199"/>
    <mergeCell ref="B146:B199"/>
    <mergeCell ref="C20:C45"/>
    <mergeCell ref="C48:C84"/>
    <mergeCell ref="C87:C105"/>
    <mergeCell ref="C108:C109"/>
    <mergeCell ref="C119:C129"/>
    <mergeCell ref="C148:C195"/>
    <mergeCell ref="B138:B144"/>
    <mergeCell ref="C86:P86"/>
    <mergeCell ref="C200:C202"/>
    <mergeCell ref="A200:A204"/>
    <mergeCell ref="A208:H208"/>
    <mergeCell ref="B134:B137"/>
    <mergeCell ref="A8:A11"/>
    <mergeCell ref="C18:O18"/>
    <mergeCell ref="C47:P47"/>
    <mergeCell ref="L10:M10"/>
    <mergeCell ref="G9:G11"/>
    <mergeCell ref="H10:I10"/>
    <mergeCell ref="C8:C11"/>
    <mergeCell ref="B8:B11"/>
    <mergeCell ref="N9:O9"/>
    <mergeCell ref="J10:K10"/>
    <mergeCell ref="J9:M9"/>
    <mergeCell ref="F9:F11"/>
    <mergeCell ref="D9:D11"/>
    <mergeCell ref="C111:P111"/>
    <mergeCell ref="A16:A132"/>
    <mergeCell ref="B16:B132"/>
    <mergeCell ref="A134:A137"/>
    <mergeCell ref="A138:A145"/>
    <mergeCell ref="A12:A15"/>
    <mergeCell ref="B12:B15"/>
    <mergeCell ref="B200:B204"/>
    <mergeCell ref="M4:P4"/>
    <mergeCell ref="E9:E11"/>
    <mergeCell ref="N1:P1"/>
    <mergeCell ref="N2:P2"/>
    <mergeCell ref="A6:P6"/>
    <mergeCell ref="H8:O8"/>
    <mergeCell ref="D8:G8"/>
    <mergeCell ref="P8:P11"/>
    <mergeCell ref="C107:P107"/>
  </mergeCells>
  <conditionalFormatting sqref="L178:O178 I199:O199 H193:O193 L170:M171 L169:O169 L161:O161 L164:O166 L152:O152 L150:O150 L156:O157 L141:L203 L112:L139 H108:O110 L120:O132 J46 J41:O41 J34:O34 H48:O85 K19:O46 J19:J43 J21:M24 J22:O24 H19:I46 H12:O17 K156:M156 H87:O106 H176:O177 H112:K203 M112:O203">
    <cfRule type="cellIs" dxfId="3" priority="8" stopIfTrue="1" operator="equal">
      <formula>0</formula>
    </cfRule>
  </conditionalFormatting>
  <pageMargins left="0.94488188976377963" right="0.19685039370078741" top="0.94488188976377963" bottom="0.74803149606299213" header="0.31496062992125984" footer="0.31496062992125984"/>
  <pageSetup paperSize="9" scale="49" fitToHeight="7" orientation="landscape" r:id="rId1"/>
  <rowBreaks count="3" manualBreakCount="3">
    <brk id="46" max="15" man="1"/>
    <brk id="131" max="15" man="1"/>
    <brk id="180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59"/>
  <sheetViews>
    <sheetView tabSelected="1" view="pageBreakPreview" zoomScaleNormal="100" zoomScaleSheetLayoutView="100" workbookViewId="0">
      <selection activeCell="H36" sqref="H36"/>
    </sheetView>
  </sheetViews>
  <sheetFormatPr defaultRowHeight="12.75" x14ac:dyDescent="0.2"/>
  <cols>
    <col min="1" max="1" width="14.85546875" style="26" customWidth="1"/>
    <col min="2" max="2" width="26.28515625" style="26" customWidth="1"/>
    <col min="3" max="3" width="24.140625" style="26" customWidth="1"/>
    <col min="4" max="6" width="11.28515625" style="26" customWidth="1"/>
    <col min="7" max="7" width="11.42578125" style="26" customWidth="1"/>
    <col min="8" max="11" width="11.28515625" style="26" customWidth="1"/>
    <col min="12" max="12" width="17.140625" style="26" customWidth="1"/>
    <col min="13" max="13" width="10.5703125" style="26" bestFit="1" customWidth="1"/>
    <col min="14" max="16384" width="9.140625" style="26"/>
  </cols>
  <sheetData>
    <row r="1" spans="1:14" ht="31.5" customHeight="1" x14ac:dyDescent="0.25">
      <c r="J1" s="125" t="s">
        <v>210</v>
      </c>
      <c r="K1" s="125"/>
      <c r="L1" s="125"/>
    </row>
    <row r="2" spans="1:14" ht="48.75" customHeight="1" x14ac:dyDescent="0.25">
      <c r="J2" s="126" t="s">
        <v>69</v>
      </c>
      <c r="K2" s="126"/>
      <c r="L2" s="126"/>
    </row>
    <row r="3" spans="1:14" ht="28.5" customHeight="1" x14ac:dyDescent="0.25">
      <c r="A3" s="108" t="s">
        <v>73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</row>
    <row r="4" spans="1:14" ht="15.75" x14ac:dyDescent="0.25">
      <c r="J4" s="37"/>
      <c r="K4" s="37"/>
      <c r="L4" s="46" t="s">
        <v>12</v>
      </c>
    </row>
    <row r="5" spans="1:14" ht="29.25" customHeight="1" x14ac:dyDescent="0.2">
      <c r="A5" s="124" t="s">
        <v>21</v>
      </c>
      <c r="B5" s="124" t="s">
        <v>68</v>
      </c>
      <c r="C5" s="124" t="s">
        <v>44</v>
      </c>
      <c r="D5" s="47"/>
      <c r="E5" s="47"/>
      <c r="F5" s="99"/>
      <c r="G5" s="99"/>
      <c r="H5" s="99"/>
      <c r="I5" s="99"/>
      <c r="J5" s="99" t="s">
        <v>2</v>
      </c>
      <c r="K5" s="99"/>
      <c r="L5" s="124" t="s">
        <v>43</v>
      </c>
    </row>
    <row r="6" spans="1:14" ht="12.75" customHeight="1" x14ac:dyDescent="0.2">
      <c r="A6" s="124"/>
      <c r="B6" s="124"/>
      <c r="C6" s="124"/>
      <c r="D6" s="99" t="s">
        <v>209</v>
      </c>
      <c r="E6" s="99"/>
      <c r="F6" s="99" t="s">
        <v>18</v>
      </c>
      <c r="G6" s="99"/>
      <c r="H6" s="99" t="s">
        <v>19</v>
      </c>
      <c r="I6" s="99"/>
      <c r="J6" s="99"/>
      <c r="K6" s="99"/>
      <c r="L6" s="124"/>
    </row>
    <row r="7" spans="1:14" x14ac:dyDescent="0.2">
      <c r="A7" s="124"/>
      <c r="B7" s="124"/>
      <c r="C7" s="124"/>
      <c r="D7" s="47" t="s">
        <v>3</v>
      </c>
      <c r="E7" s="47" t="s">
        <v>4</v>
      </c>
      <c r="F7" s="47" t="s">
        <v>3</v>
      </c>
      <c r="G7" s="47" t="s">
        <v>4</v>
      </c>
      <c r="H7" s="47" t="s">
        <v>3</v>
      </c>
      <c r="I7" s="47" t="s">
        <v>4</v>
      </c>
      <c r="J7" s="47" t="s">
        <v>5</v>
      </c>
      <c r="K7" s="47" t="s">
        <v>6</v>
      </c>
      <c r="L7" s="124"/>
    </row>
    <row r="8" spans="1:14" ht="13.5" customHeight="1" x14ac:dyDescent="0.2">
      <c r="A8" s="138" t="s">
        <v>67</v>
      </c>
      <c r="B8" s="138" t="s">
        <v>174</v>
      </c>
      <c r="C8" s="33" t="s">
        <v>22</v>
      </c>
      <c r="D8" s="32">
        <f t="shared" ref="D8:K8" si="0">SUM(D10:D15)</f>
        <v>781078.43599999999</v>
      </c>
      <c r="E8" s="32">
        <f t="shared" si="0"/>
        <v>780576.90899999999</v>
      </c>
      <c r="F8" s="32">
        <f>SUM(F10:F15)</f>
        <v>451821.50099999999</v>
      </c>
      <c r="G8" s="32">
        <f t="shared" si="0"/>
        <v>451182.10600000003</v>
      </c>
      <c r="H8" s="32">
        <f>SUM(H10:H15)</f>
        <v>858330.74900000007</v>
      </c>
      <c r="I8" s="32">
        <f t="shared" si="0"/>
        <v>835126.93399999989</v>
      </c>
      <c r="J8" s="32">
        <f t="shared" si="0"/>
        <v>832814.43900000001</v>
      </c>
      <c r="K8" s="32">
        <f t="shared" si="0"/>
        <v>834581.25600000005</v>
      </c>
      <c r="L8" s="48">
        <f>I8/H8*100</f>
        <v>97.296634773129838</v>
      </c>
      <c r="N8" s="65">
        <f t="shared" ref="N8:N35" si="1">I8/H8*100</f>
        <v>97.296634773129838</v>
      </c>
    </row>
    <row r="9" spans="1:14" x14ac:dyDescent="0.2">
      <c r="A9" s="138"/>
      <c r="B9" s="138"/>
      <c r="C9" s="33" t="s">
        <v>23</v>
      </c>
      <c r="D9" s="49"/>
      <c r="E9" s="49"/>
      <c r="F9" s="49"/>
      <c r="G9" s="49"/>
      <c r="H9" s="49"/>
      <c r="I9" s="49"/>
      <c r="J9" s="49"/>
      <c r="K9" s="49"/>
      <c r="L9" s="48"/>
      <c r="N9" s="65" t="e">
        <f t="shared" si="1"/>
        <v>#DIV/0!</v>
      </c>
    </row>
    <row r="10" spans="1:14" x14ac:dyDescent="0.2">
      <c r="A10" s="138"/>
      <c r="B10" s="138"/>
      <c r="C10" s="33" t="s">
        <v>13</v>
      </c>
      <c r="D10" s="31">
        <f>D18+D26+D34</f>
        <v>0</v>
      </c>
      <c r="E10" s="31">
        <f>E18+E26+E34</f>
        <v>0</v>
      </c>
      <c r="F10" s="31">
        <f t="shared" ref="F10:I12" si="2">F18+F26+F34</f>
        <v>79.45</v>
      </c>
      <c r="G10" s="31">
        <f t="shared" si="2"/>
        <v>79.45</v>
      </c>
      <c r="H10" s="31">
        <f>H18+H26+H34</f>
        <v>16969.88</v>
      </c>
      <c r="I10" s="31">
        <f t="shared" si="2"/>
        <v>14943.691000000001</v>
      </c>
      <c r="J10" s="31">
        <f t="shared" ref="J10:K15" si="3">J18+J26+J34</f>
        <v>5525.1419999999998</v>
      </c>
      <c r="K10" s="31">
        <f t="shared" si="3"/>
        <v>6768.9930000000004</v>
      </c>
      <c r="L10" s="50"/>
      <c r="N10" s="65">
        <f t="shared" si="1"/>
        <v>88.060086459067477</v>
      </c>
    </row>
    <row r="11" spans="1:14" x14ac:dyDescent="0.2">
      <c r="A11" s="138"/>
      <c r="B11" s="138"/>
      <c r="C11" s="33" t="s">
        <v>24</v>
      </c>
      <c r="D11" s="31">
        <f>D19+D27+D35</f>
        <v>478863.63099999999</v>
      </c>
      <c r="E11" s="31">
        <f>E19+E27+E35</f>
        <v>478729.74900000001</v>
      </c>
      <c r="F11" s="31">
        <f t="shared" si="2"/>
        <v>282150.63799999998</v>
      </c>
      <c r="G11" s="31">
        <f t="shared" si="2"/>
        <v>283364.49900000001</v>
      </c>
      <c r="H11" s="31">
        <f>H19+H27+H35</f>
        <v>485738.42099999997</v>
      </c>
      <c r="I11" s="31">
        <f t="shared" si="2"/>
        <v>465076.69900000002</v>
      </c>
      <c r="J11" s="31">
        <f t="shared" si="3"/>
        <v>437072.19699999999</v>
      </c>
      <c r="K11" s="31">
        <f t="shared" si="3"/>
        <v>437595.163</v>
      </c>
      <c r="L11" s="51"/>
      <c r="N11" s="65">
        <f t="shared" si="1"/>
        <v>95.746327425064877</v>
      </c>
    </row>
    <row r="12" spans="1:14" x14ac:dyDescent="0.2">
      <c r="A12" s="138"/>
      <c r="B12" s="138"/>
      <c r="C12" s="33" t="s">
        <v>70</v>
      </c>
      <c r="D12" s="31">
        <f t="shared" ref="D12:E15" si="4">D20+D28+D36</f>
        <v>302214.80499999999</v>
      </c>
      <c r="E12" s="31">
        <f>E20+E28+E36</f>
        <v>301847.15999999997</v>
      </c>
      <c r="F12" s="31">
        <f t="shared" si="2"/>
        <v>169591.413</v>
      </c>
      <c r="G12" s="31">
        <f t="shared" si="2"/>
        <v>167738.15700000001</v>
      </c>
      <c r="H12" s="31">
        <f>H20+H28+H36</f>
        <v>355622.44800000003</v>
      </c>
      <c r="I12" s="31">
        <f t="shared" si="2"/>
        <v>355106.54399999994</v>
      </c>
      <c r="J12" s="31">
        <f t="shared" si="3"/>
        <v>390217.1</v>
      </c>
      <c r="K12" s="31">
        <f t="shared" si="3"/>
        <v>390217.1</v>
      </c>
      <c r="L12" s="51"/>
      <c r="N12" s="65">
        <f t="shared" si="1"/>
        <v>99.854929292877458</v>
      </c>
    </row>
    <row r="13" spans="1:14" x14ac:dyDescent="0.2">
      <c r="A13" s="138"/>
      <c r="B13" s="138"/>
      <c r="C13" s="33" t="s">
        <v>71</v>
      </c>
      <c r="D13" s="31">
        <f t="shared" si="4"/>
        <v>0</v>
      </c>
      <c r="E13" s="31">
        <f t="shared" si="4"/>
        <v>0</v>
      </c>
      <c r="F13" s="31">
        <f t="shared" ref="F13:I15" si="5">F21+F29+F37</f>
        <v>0</v>
      </c>
      <c r="G13" s="31">
        <f>G21+G29+G37</f>
        <v>0</v>
      </c>
      <c r="H13" s="31">
        <f>H21+H29+H37</f>
        <v>0</v>
      </c>
      <c r="I13" s="31">
        <f>I21+I29+I37</f>
        <v>0</v>
      </c>
      <c r="J13" s="31">
        <f t="shared" si="3"/>
        <v>0</v>
      </c>
      <c r="K13" s="31">
        <f t="shared" si="3"/>
        <v>0</v>
      </c>
      <c r="L13" s="51"/>
      <c r="N13" s="65" t="e">
        <f t="shared" si="1"/>
        <v>#DIV/0!</v>
      </c>
    </row>
    <row r="14" spans="1:14" x14ac:dyDescent="0.2">
      <c r="A14" s="138"/>
      <c r="B14" s="138"/>
      <c r="C14" s="33" t="s">
        <v>45</v>
      </c>
      <c r="D14" s="31">
        <f t="shared" si="4"/>
        <v>0</v>
      </c>
      <c r="E14" s="31">
        <f t="shared" si="4"/>
        <v>0</v>
      </c>
      <c r="F14" s="31">
        <f t="shared" si="5"/>
        <v>0</v>
      </c>
      <c r="G14" s="31">
        <f t="shared" si="5"/>
        <v>0</v>
      </c>
      <c r="H14" s="31">
        <f t="shared" si="5"/>
        <v>0</v>
      </c>
      <c r="I14" s="31">
        <f t="shared" si="5"/>
        <v>0</v>
      </c>
      <c r="J14" s="31">
        <f t="shared" si="3"/>
        <v>0</v>
      </c>
      <c r="K14" s="31">
        <f t="shared" si="3"/>
        <v>0</v>
      </c>
      <c r="L14" s="51"/>
      <c r="N14" s="65" t="e">
        <f t="shared" si="1"/>
        <v>#DIV/0!</v>
      </c>
    </row>
    <row r="15" spans="1:14" x14ac:dyDescent="0.2">
      <c r="A15" s="138"/>
      <c r="B15" s="138"/>
      <c r="C15" s="33" t="s">
        <v>25</v>
      </c>
      <c r="D15" s="31">
        <f t="shared" si="4"/>
        <v>0</v>
      </c>
      <c r="E15" s="31">
        <f t="shared" si="4"/>
        <v>0</v>
      </c>
      <c r="F15" s="31">
        <f t="shared" si="5"/>
        <v>0</v>
      </c>
      <c r="G15" s="31">
        <f t="shared" si="5"/>
        <v>0</v>
      </c>
      <c r="H15" s="31">
        <f t="shared" si="5"/>
        <v>0</v>
      </c>
      <c r="I15" s="31">
        <f t="shared" si="5"/>
        <v>0</v>
      </c>
      <c r="J15" s="31">
        <f t="shared" si="3"/>
        <v>0</v>
      </c>
      <c r="K15" s="31">
        <f t="shared" si="3"/>
        <v>0</v>
      </c>
      <c r="L15" s="51"/>
      <c r="N15" s="65" t="e">
        <f t="shared" si="1"/>
        <v>#DIV/0!</v>
      </c>
    </row>
    <row r="16" spans="1:14" ht="12" customHeight="1" x14ac:dyDescent="0.2">
      <c r="A16" s="132" t="s">
        <v>215</v>
      </c>
      <c r="B16" s="120" t="s">
        <v>214</v>
      </c>
      <c r="C16" s="33" t="s">
        <v>22</v>
      </c>
      <c r="D16" s="32">
        <f t="shared" ref="D16:K16" si="6">SUM(D18:D23)</f>
        <v>0</v>
      </c>
      <c r="E16" s="32">
        <f t="shared" si="6"/>
        <v>0</v>
      </c>
      <c r="F16" s="32">
        <f t="shared" si="6"/>
        <v>0</v>
      </c>
      <c r="G16" s="32">
        <f t="shared" si="6"/>
        <v>0</v>
      </c>
      <c r="H16" s="32">
        <f t="shared" si="6"/>
        <v>480</v>
      </c>
      <c r="I16" s="32">
        <f t="shared" si="6"/>
        <v>310.64999999999998</v>
      </c>
      <c r="J16" s="32">
        <f t="shared" si="6"/>
        <v>0</v>
      </c>
      <c r="K16" s="32">
        <f t="shared" si="6"/>
        <v>0</v>
      </c>
      <c r="L16" s="51"/>
      <c r="N16" s="65">
        <f t="shared" si="1"/>
        <v>64.718749999999986</v>
      </c>
    </row>
    <row r="17" spans="1:14" x14ac:dyDescent="0.2">
      <c r="A17" s="132"/>
      <c r="B17" s="121"/>
      <c r="C17" s="33" t="s">
        <v>23</v>
      </c>
      <c r="D17" s="52"/>
      <c r="E17" s="52"/>
      <c r="F17" s="31"/>
      <c r="G17" s="31"/>
      <c r="H17" s="52"/>
      <c r="I17" s="52"/>
      <c r="J17" s="52"/>
      <c r="K17" s="52"/>
      <c r="L17" s="51"/>
      <c r="N17" s="65" t="e">
        <f t="shared" si="1"/>
        <v>#DIV/0!</v>
      </c>
    </row>
    <row r="18" spans="1:14" x14ac:dyDescent="0.2">
      <c r="A18" s="132"/>
      <c r="B18" s="121"/>
      <c r="C18" s="33" t="s">
        <v>13</v>
      </c>
      <c r="D18" s="52">
        <v>0</v>
      </c>
      <c r="E18" s="52"/>
      <c r="F18" s="31">
        <v>0</v>
      </c>
      <c r="G18" s="31"/>
      <c r="H18" s="52">
        <v>0</v>
      </c>
      <c r="I18" s="52"/>
      <c r="J18" s="52">
        <v>0</v>
      </c>
      <c r="K18" s="52">
        <v>0</v>
      </c>
      <c r="L18" s="51"/>
      <c r="N18" s="65" t="e">
        <f t="shared" si="1"/>
        <v>#DIV/0!</v>
      </c>
    </row>
    <row r="19" spans="1:14" x14ac:dyDescent="0.2">
      <c r="A19" s="132"/>
      <c r="B19" s="121"/>
      <c r="C19" s="33" t="s">
        <v>24</v>
      </c>
      <c r="D19" s="52"/>
      <c r="E19" s="52"/>
      <c r="F19" s="31"/>
      <c r="G19" s="31"/>
      <c r="H19" s="52"/>
      <c r="I19" s="52"/>
      <c r="J19" s="52"/>
      <c r="K19" s="52"/>
      <c r="L19" s="51"/>
      <c r="N19" s="65" t="e">
        <f t="shared" si="1"/>
        <v>#DIV/0!</v>
      </c>
    </row>
    <row r="20" spans="1:14" x14ac:dyDescent="0.2">
      <c r="A20" s="132"/>
      <c r="B20" s="121"/>
      <c r="C20" s="33" t="s">
        <v>70</v>
      </c>
      <c r="D20" s="52"/>
      <c r="E20" s="52"/>
      <c r="F20" s="31">
        <v>0</v>
      </c>
      <c r="G20" s="31">
        <v>0</v>
      </c>
      <c r="H20" s="52">
        <v>480</v>
      </c>
      <c r="I20" s="52">
        <v>310.64999999999998</v>
      </c>
      <c r="J20" s="52"/>
      <c r="K20" s="52"/>
      <c r="L20" s="51"/>
      <c r="N20" s="65">
        <f t="shared" si="1"/>
        <v>64.718749999999986</v>
      </c>
    </row>
    <row r="21" spans="1:14" x14ac:dyDescent="0.2">
      <c r="A21" s="132"/>
      <c r="B21" s="121"/>
      <c r="C21" s="33" t="s">
        <v>71</v>
      </c>
      <c r="D21" s="52"/>
      <c r="E21" s="52"/>
      <c r="F21" s="31"/>
      <c r="G21" s="31"/>
      <c r="H21" s="52"/>
      <c r="I21" s="52"/>
      <c r="J21" s="52"/>
      <c r="K21" s="52"/>
      <c r="L21" s="51"/>
      <c r="N21" s="65" t="e">
        <f t="shared" si="1"/>
        <v>#DIV/0!</v>
      </c>
    </row>
    <row r="22" spans="1:14" x14ac:dyDescent="0.2">
      <c r="A22" s="132"/>
      <c r="B22" s="121"/>
      <c r="C22" s="33" t="s">
        <v>45</v>
      </c>
      <c r="D22" s="52"/>
      <c r="E22" s="52"/>
      <c r="F22" s="31"/>
      <c r="G22" s="31"/>
      <c r="H22" s="52"/>
      <c r="I22" s="52"/>
      <c r="J22" s="52"/>
      <c r="K22" s="52"/>
      <c r="L22" s="51"/>
      <c r="N22" s="65" t="e">
        <f t="shared" si="1"/>
        <v>#DIV/0!</v>
      </c>
    </row>
    <row r="23" spans="1:14" x14ac:dyDescent="0.2">
      <c r="A23" s="132"/>
      <c r="B23" s="122"/>
      <c r="C23" s="33" t="s">
        <v>25</v>
      </c>
      <c r="D23" s="52"/>
      <c r="E23" s="52"/>
      <c r="F23" s="31"/>
      <c r="G23" s="31"/>
      <c r="H23" s="52"/>
      <c r="I23" s="52"/>
      <c r="J23" s="52"/>
      <c r="K23" s="52"/>
      <c r="L23" s="51"/>
      <c r="N23" s="65" t="e">
        <f t="shared" si="1"/>
        <v>#DIV/0!</v>
      </c>
    </row>
    <row r="24" spans="1:14" ht="14.25" customHeight="1" x14ac:dyDescent="0.2">
      <c r="A24" s="132" t="s">
        <v>213</v>
      </c>
      <c r="B24" s="120" t="s">
        <v>212</v>
      </c>
      <c r="C24" s="33" t="s">
        <v>22</v>
      </c>
      <c r="D24" s="32">
        <f t="shared" ref="D24:K24" si="7">SUM(D26:D31)</f>
        <v>56220.574999999997</v>
      </c>
      <c r="E24" s="32">
        <f t="shared" si="7"/>
        <v>56011.616999999998</v>
      </c>
      <c r="F24" s="32">
        <f t="shared" si="7"/>
        <v>25679.874000000003</v>
      </c>
      <c r="G24" s="32">
        <f t="shared" si="7"/>
        <v>25227.048000000003</v>
      </c>
      <c r="H24" s="32">
        <f t="shared" si="7"/>
        <v>60960.951000000008</v>
      </c>
      <c r="I24" s="32">
        <f t="shared" si="7"/>
        <v>60702.240000000005</v>
      </c>
      <c r="J24" s="32">
        <f t="shared" si="7"/>
        <v>59904.627999999997</v>
      </c>
      <c r="K24" s="32">
        <f t="shared" si="7"/>
        <v>59904.627999999997</v>
      </c>
      <c r="L24" s="53"/>
      <c r="N24" s="65">
        <f t="shared" si="1"/>
        <v>99.575611935581506</v>
      </c>
    </row>
    <row r="25" spans="1:14" x14ac:dyDescent="0.2">
      <c r="A25" s="132"/>
      <c r="B25" s="121"/>
      <c r="C25" s="33" t="s">
        <v>23</v>
      </c>
      <c r="D25" s="52"/>
      <c r="E25" s="52"/>
      <c r="F25" s="31"/>
      <c r="G25" s="31"/>
      <c r="H25" s="52"/>
      <c r="I25" s="52"/>
      <c r="J25" s="52"/>
      <c r="K25" s="52"/>
      <c r="L25" s="51"/>
      <c r="N25" s="65" t="e">
        <f t="shared" si="1"/>
        <v>#DIV/0!</v>
      </c>
    </row>
    <row r="26" spans="1:14" x14ac:dyDescent="0.2">
      <c r="A26" s="132"/>
      <c r="B26" s="121"/>
      <c r="C26" s="33" t="s">
        <v>13</v>
      </c>
      <c r="D26" s="52"/>
      <c r="E26" s="52"/>
      <c r="F26" s="31"/>
      <c r="G26" s="31"/>
      <c r="H26" s="52"/>
      <c r="I26" s="52"/>
      <c r="J26" s="52"/>
      <c r="K26" s="52"/>
      <c r="L26" s="51"/>
      <c r="N26" s="65" t="e">
        <f t="shared" si="1"/>
        <v>#DIV/0!</v>
      </c>
    </row>
    <row r="27" spans="1:14" x14ac:dyDescent="0.2">
      <c r="A27" s="132"/>
      <c r="B27" s="121"/>
      <c r="C27" s="33" t="s">
        <v>24</v>
      </c>
      <c r="D27" s="31">
        <f>1597.218+482.362+213.316+787.799</f>
        <v>3080.6949999999997</v>
      </c>
      <c r="E27" s="52">
        <f>1597.218+482.362+213.316+787.799</f>
        <v>3080.6949999999997</v>
      </c>
      <c r="F27" s="31">
        <f>1323.696-836.03</f>
        <v>487.66599999999994</v>
      </c>
      <c r="G27" s="31">
        <f>994.817-800.227</f>
        <v>194.59000000000003</v>
      </c>
      <c r="H27" s="31">
        <f>4110.677-1719.524</f>
        <v>2391.1529999999998</v>
      </c>
      <c r="I27" s="52">
        <f>3864.871-1599.71</f>
        <v>2265.1610000000001</v>
      </c>
      <c r="J27" s="52"/>
      <c r="K27" s="52"/>
      <c r="L27" s="51"/>
      <c r="N27" s="65">
        <f t="shared" si="1"/>
        <v>94.730910150877008</v>
      </c>
    </row>
    <row r="28" spans="1:14" x14ac:dyDescent="0.2">
      <c r="A28" s="132"/>
      <c r="B28" s="121"/>
      <c r="C28" s="33" t="s">
        <v>70</v>
      </c>
      <c r="D28" s="31">
        <f>56220.575-D27</f>
        <v>53139.88</v>
      </c>
      <c r="E28" s="31">
        <f>56011.617-E27</f>
        <v>52930.921999999999</v>
      </c>
      <c r="F28" s="31">
        <f>22709.147+2483.06+0.001</f>
        <v>25192.208000000002</v>
      </c>
      <c r="G28" s="31">
        <f>22566.508+2465.95</f>
        <v>25032.458000000002</v>
      </c>
      <c r="H28" s="31">
        <f>53093.141+5476.66-0.003</f>
        <v>58569.79800000001</v>
      </c>
      <c r="I28" s="31">
        <f>52967.44+5469.64-0.001</f>
        <v>58437.079000000005</v>
      </c>
      <c r="J28" s="31">
        <v>59904.627999999997</v>
      </c>
      <c r="K28" s="31">
        <v>59904.627999999997</v>
      </c>
      <c r="L28" s="51"/>
      <c r="N28" s="65">
        <f t="shared" si="1"/>
        <v>99.773400277050627</v>
      </c>
    </row>
    <row r="29" spans="1:14" x14ac:dyDescent="0.2">
      <c r="A29" s="132"/>
      <c r="B29" s="121"/>
      <c r="C29" s="33" t="s">
        <v>71</v>
      </c>
      <c r="D29" s="52"/>
      <c r="E29" s="52"/>
      <c r="F29" s="31"/>
      <c r="G29" s="31"/>
      <c r="H29" s="52"/>
      <c r="I29" s="52"/>
      <c r="J29" s="52"/>
      <c r="K29" s="52"/>
      <c r="L29" s="51"/>
      <c r="N29" s="65" t="e">
        <f t="shared" si="1"/>
        <v>#DIV/0!</v>
      </c>
    </row>
    <row r="30" spans="1:14" x14ac:dyDescent="0.2">
      <c r="A30" s="132"/>
      <c r="B30" s="121"/>
      <c r="C30" s="33" t="s">
        <v>45</v>
      </c>
      <c r="D30" s="52"/>
      <c r="E30" s="52"/>
      <c r="F30" s="31"/>
      <c r="G30" s="31"/>
      <c r="H30" s="52"/>
      <c r="I30" s="52"/>
      <c r="J30" s="52"/>
      <c r="K30" s="52"/>
      <c r="L30" s="51"/>
      <c r="N30" s="65" t="e">
        <f t="shared" si="1"/>
        <v>#DIV/0!</v>
      </c>
    </row>
    <row r="31" spans="1:14" x14ac:dyDescent="0.2">
      <c r="A31" s="132"/>
      <c r="B31" s="122"/>
      <c r="C31" s="33" t="s">
        <v>25</v>
      </c>
      <c r="D31" s="52"/>
      <c r="E31" s="52"/>
      <c r="F31" s="31"/>
      <c r="G31" s="31"/>
      <c r="H31" s="52"/>
      <c r="I31" s="52"/>
      <c r="J31" s="52"/>
      <c r="K31" s="52"/>
      <c r="L31" s="51"/>
      <c r="N31" s="65" t="e">
        <f t="shared" si="1"/>
        <v>#DIV/0!</v>
      </c>
    </row>
    <row r="32" spans="1:14" ht="13.5" customHeight="1" x14ac:dyDescent="0.2">
      <c r="A32" s="132" t="s">
        <v>37</v>
      </c>
      <c r="B32" s="120" t="s">
        <v>78</v>
      </c>
      <c r="C32" s="33" t="s">
        <v>22</v>
      </c>
      <c r="D32" s="32">
        <f>SUM(D34:D39)</f>
        <v>724857.86100000003</v>
      </c>
      <c r="E32" s="32">
        <f>SUM(E34:E39)</f>
        <v>724565.2919999999</v>
      </c>
      <c r="F32" s="32">
        <f t="shared" ref="F32:K32" si="8">SUM(F34:F39)</f>
        <v>426141.62699999998</v>
      </c>
      <c r="G32" s="32">
        <f>SUM(G34:G39)</f>
        <v>425955.05799999996</v>
      </c>
      <c r="H32" s="32">
        <f>SUM(H34:H39)</f>
        <v>796889.79799999995</v>
      </c>
      <c r="I32" s="32">
        <f t="shared" si="8"/>
        <v>774114.04399999999</v>
      </c>
      <c r="J32" s="32">
        <f t="shared" si="8"/>
        <v>772909.81099999999</v>
      </c>
      <c r="K32" s="32">
        <f t="shared" si="8"/>
        <v>774676.62800000003</v>
      </c>
      <c r="L32" s="51"/>
      <c r="M32" s="54"/>
      <c r="N32" s="65">
        <f t="shared" si="1"/>
        <v>97.1419192393777</v>
      </c>
    </row>
    <row r="33" spans="1:14" x14ac:dyDescent="0.2">
      <c r="A33" s="132"/>
      <c r="B33" s="121"/>
      <c r="C33" s="33" t="s">
        <v>23</v>
      </c>
      <c r="D33" s="52"/>
      <c r="E33" s="52"/>
      <c r="F33" s="31"/>
      <c r="G33" s="31"/>
      <c r="H33" s="52"/>
      <c r="I33" s="52"/>
      <c r="J33" s="52"/>
      <c r="K33" s="52"/>
      <c r="L33" s="51"/>
      <c r="N33" s="65" t="e">
        <f t="shared" si="1"/>
        <v>#DIV/0!</v>
      </c>
    </row>
    <row r="34" spans="1:14" x14ac:dyDescent="0.2">
      <c r="A34" s="132"/>
      <c r="B34" s="121"/>
      <c r="C34" s="33" t="s">
        <v>39</v>
      </c>
      <c r="D34" s="66"/>
      <c r="E34" s="28"/>
      <c r="F34" s="31">
        <v>79.45</v>
      </c>
      <c r="G34" s="31">
        <v>79.45</v>
      </c>
      <c r="H34" s="66">
        <v>16969.88</v>
      </c>
      <c r="I34" s="28">
        <v>14943.691000000001</v>
      </c>
      <c r="J34" s="28">
        <v>5525.1419999999998</v>
      </c>
      <c r="K34" s="28">
        <v>6768.9930000000004</v>
      </c>
      <c r="L34" s="51"/>
      <c r="N34" s="65">
        <f t="shared" si="1"/>
        <v>88.060086459067477</v>
      </c>
    </row>
    <row r="35" spans="1:14" ht="15.75" customHeight="1" x14ac:dyDescent="0.2">
      <c r="A35" s="132"/>
      <c r="B35" s="121"/>
      <c r="C35" s="33" t="s">
        <v>24</v>
      </c>
      <c r="D35" s="28">
        <f>13834.028+338.496+82565.8+813.1+47660.11+534+2091.143+41.857+19920.947+1613.588+609.202+46.861+42469.738+5264.372+182763.737+7706.302+15511.457+628.004+19252.186+2650.823+11954.675+1603.125+2303.911+4823.176+106.224+5622.411+185.052+35.23+61.377+1989.232+128.772+367.5+286.5</f>
        <v>475782.93599999999</v>
      </c>
      <c r="E35" s="28">
        <f>13834.028+338.496+82538.395+813.1+47660.11+533.842+2091.143+41.667+19920.947+1613.588+609.202+46.861+42469.738+5264.372+182763.737+7706.302+15511.457+628.004+19252.186+2650.823+11954.636+1603.125+2303.911+4823.16+106.223+5622.411+185.052+35.23+61.377+1989.232+128.772+261.427+286.5</f>
        <v>475649.054</v>
      </c>
      <c r="F35" s="31">
        <f>282499.002-836.03</f>
        <v>281662.97199999995</v>
      </c>
      <c r="G35" s="31">
        <f>282369.682+800.227</f>
        <v>283169.90899999999</v>
      </c>
      <c r="H35" s="28">
        <f>481627.744+1719.524</f>
        <v>483347.26799999998</v>
      </c>
      <c r="I35" s="28">
        <f>461211.828+1599.71</f>
        <v>462811.538</v>
      </c>
      <c r="J35" s="28">
        <v>437072.19699999999</v>
      </c>
      <c r="K35" s="28">
        <v>437595.163</v>
      </c>
      <c r="L35" s="51"/>
      <c r="N35" s="65">
        <f t="shared" si="1"/>
        <v>95.751350765884553</v>
      </c>
    </row>
    <row r="36" spans="1:14" ht="15.75" customHeight="1" x14ac:dyDescent="0.2">
      <c r="A36" s="132"/>
      <c r="B36" s="121"/>
      <c r="C36" s="33" t="s">
        <v>70</v>
      </c>
      <c r="D36" s="28">
        <f>75695.528+585.5+1100.907+2111.895+5.796+118980.18+7937.916+775.842+1902.633+197.681+21.461+37491.821+89.93+4.477+1054.34+600+490+0.368+28.65</f>
        <v>249074.92500000002</v>
      </c>
      <c r="E36" s="28">
        <f>75623.232+585.5+1100.907+2111.888+5.779+118953.39+7936.993+775.842+1895.446+197.681+19.392+37444.853+89.93+4.144+1052.243+600+490+0.368+28.65</f>
        <v>248916.23799999995</v>
      </c>
      <c r="F36" s="31">
        <f>145289.655-890.45</f>
        <v>144399.20499999999</v>
      </c>
      <c r="G36" s="31">
        <f>145251.099-2545.4</f>
        <v>142705.69899999999</v>
      </c>
      <c r="H36" s="28">
        <f>302313.646-H20-5556.11+120+5.764+178.35-9</f>
        <v>296572.65000000002</v>
      </c>
      <c r="I36" s="28">
        <f>302218.555-I20-5549.09</f>
        <v>296358.81499999994</v>
      </c>
      <c r="J36" s="28">
        <f>772909.811-J35-J34</f>
        <v>330312.47200000001</v>
      </c>
      <c r="K36" s="28">
        <f>774676.628-K35-K34</f>
        <v>330312.47200000001</v>
      </c>
      <c r="L36" s="51"/>
      <c r="N36" s="65">
        <f>I36/H36*100</f>
        <v>99.927897936643831</v>
      </c>
    </row>
    <row r="37" spans="1:14" x14ac:dyDescent="0.2">
      <c r="A37" s="132"/>
      <c r="B37" s="121"/>
      <c r="C37" s="33" t="s">
        <v>71</v>
      </c>
      <c r="D37" s="52"/>
      <c r="E37" s="52"/>
      <c r="F37" s="31"/>
      <c r="G37" s="31"/>
      <c r="H37" s="52"/>
      <c r="I37" s="52"/>
      <c r="J37" s="52"/>
      <c r="K37" s="52"/>
      <c r="L37" s="51"/>
    </row>
    <row r="38" spans="1:14" x14ac:dyDescent="0.2">
      <c r="A38" s="132"/>
      <c r="B38" s="121"/>
      <c r="C38" s="33" t="s">
        <v>45</v>
      </c>
      <c r="D38" s="52"/>
      <c r="E38" s="52"/>
      <c r="F38" s="31"/>
      <c r="G38" s="31"/>
      <c r="H38" s="52"/>
      <c r="I38" s="52"/>
      <c r="J38" s="52"/>
      <c r="K38" s="52"/>
      <c r="L38" s="51"/>
    </row>
    <row r="39" spans="1:14" x14ac:dyDescent="0.2">
      <c r="A39" s="132"/>
      <c r="B39" s="122"/>
      <c r="C39" s="33" t="s">
        <v>25</v>
      </c>
      <c r="D39" s="52"/>
      <c r="E39" s="52"/>
      <c r="F39" s="31"/>
      <c r="G39" s="31"/>
      <c r="H39" s="52"/>
      <c r="I39" s="52"/>
      <c r="J39" s="52"/>
      <c r="K39" s="52"/>
      <c r="L39" s="51"/>
    </row>
    <row r="40" spans="1:14" ht="13.5" hidden="1" customHeight="1" x14ac:dyDescent="0.2">
      <c r="A40" s="132" t="s">
        <v>38</v>
      </c>
      <c r="B40" s="132"/>
      <c r="C40" s="33" t="s">
        <v>22</v>
      </c>
      <c r="D40" s="56"/>
      <c r="E40" s="56"/>
      <c r="F40" s="55"/>
      <c r="G40" s="55"/>
      <c r="H40" s="56"/>
      <c r="I40" s="56"/>
      <c r="J40" s="56"/>
      <c r="K40" s="56"/>
      <c r="L40" s="51"/>
    </row>
    <row r="41" spans="1:14" ht="12.75" hidden="1" customHeight="1" x14ac:dyDescent="0.2">
      <c r="A41" s="132"/>
      <c r="B41" s="132"/>
      <c r="C41" s="33" t="s">
        <v>23</v>
      </c>
      <c r="D41" s="56"/>
      <c r="E41" s="56"/>
      <c r="F41" s="55"/>
      <c r="G41" s="55"/>
      <c r="H41" s="56"/>
      <c r="I41" s="56"/>
      <c r="J41" s="56"/>
      <c r="K41" s="56"/>
      <c r="L41" s="51"/>
    </row>
    <row r="42" spans="1:14" ht="12.75" hidden="1" customHeight="1" x14ac:dyDescent="0.2">
      <c r="A42" s="132"/>
      <c r="B42" s="132"/>
      <c r="C42" s="33" t="s">
        <v>40</v>
      </c>
      <c r="D42" s="56"/>
      <c r="E42" s="56"/>
      <c r="F42" s="55"/>
      <c r="G42" s="55"/>
      <c r="H42" s="56"/>
      <c r="I42" s="56"/>
      <c r="J42" s="56"/>
      <c r="K42" s="56"/>
      <c r="L42" s="51"/>
    </row>
    <row r="43" spans="1:14" ht="12.75" hidden="1" customHeight="1" x14ac:dyDescent="0.2">
      <c r="A43" s="132"/>
      <c r="B43" s="132"/>
      <c r="C43" s="33" t="s">
        <v>24</v>
      </c>
      <c r="D43" s="56"/>
      <c r="E43" s="56"/>
      <c r="F43" s="55"/>
      <c r="G43" s="55"/>
      <c r="H43" s="56"/>
      <c r="I43" s="56"/>
      <c r="J43" s="56"/>
      <c r="K43" s="56"/>
      <c r="L43" s="51"/>
    </row>
    <row r="44" spans="1:14" ht="12.75" hidden="1" customHeight="1" x14ac:dyDescent="0.2">
      <c r="A44" s="132"/>
      <c r="B44" s="132"/>
      <c r="C44" s="33" t="s">
        <v>70</v>
      </c>
      <c r="D44" s="56"/>
      <c r="E44" s="56"/>
      <c r="F44" s="55"/>
      <c r="G44" s="55"/>
      <c r="H44" s="56"/>
      <c r="I44" s="56"/>
      <c r="J44" s="56"/>
      <c r="K44" s="56"/>
      <c r="L44" s="51"/>
    </row>
    <row r="45" spans="1:14" ht="12.75" hidden="1" customHeight="1" x14ac:dyDescent="0.2">
      <c r="A45" s="132"/>
      <c r="B45" s="132"/>
      <c r="C45" s="33" t="s">
        <v>71</v>
      </c>
      <c r="D45" s="56"/>
      <c r="E45" s="56"/>
      <c r="F45" s="55"/>
      <c r="G45" s="55"/>
      <c r="H45" s="56"/>
      <c r="I45" s="56"/>
      <c r="J45" s="56"/>
      <c r="K45" s="56"/>
      <c r="L45" s="51"/>
    </row>
    <row r="46" spans="1:14" ht="12.75" hidden="1" customHeight="1" x14ac:dyDescent="0.2">
      <c r="A46" s="132"/>
      <c r="B46" s="132"/>
      <c r="C46" s="33" t="s">
        <v>45</v>
      </c>
      <c r="D46" s="56"/>
      <c r="E46" s="56"/>
      <c r="F46" s="55"/>
      <c r="G46" s="55"/>
      <c r="H46" s="56"/>
      <c r="I46" s="56"/>
      <c r="J46" s="56"/>
      <c r="K46" s="56"/>
      <c r="L46" s="51"/>
    </row>
    <row r="47" spans="1:14" ht="12.75" hidden="1" customHeight="1" x14ac:dyDescent="0.2">
      <c r="A47" s="132"/>
      <c r="B47" s="132"/>
      <c r="C47" s="33" t="s">
        <v>25</v>
      </c>
      <c r="D47" s="56"/>
      <c r="E47" s="56"/>
      <c r="F47" s="55"/>
      <c r="G47" s="55"/>
      <c r="H47" s="56"/>
      <c r="I47" s="56"/>
      <c r="J47" s="56"/>
      <c r="K47" s="56"/>
      <c r="L47" s="51"/>
    </row>
    <row r="48" spans="1:14" x14ac:dyDescent="0.2">
      <c r="D48" s="57"/>
      <c r="E48" s="57"/>
      <c r="F48" s="57"/>
      <c r="G48" s="57"/>
      <c r="H48" s="57"/>
      <c r="I48" s="57"/>
      <c r="J48" s="57"/>
      <c r="K48" s="57"/>
      <c r="L48" s="58"/>
    </row>
    <row r="49" spans="1:12" x14ac:dyDescent="0.2">
      <c r="D49" s="58"/>
      <c r="E49" s="58"/>
      <c r="F49" s="74"/>
      <c r="G49" s="74"/>
      <c r="H49" s="75"/>
      <c r="I49" s="75"/>
      <c r="J49" s="58"/>
      <c r="K49" s="58"/>
      <c r="L49" s="58"/>
    </row>
    <row r="50" spans="1:12" ht="24.75" customHeight="1" x14ac:dyDescent="0.25">
      <c r="A50" s="108" t="s">
        <v>236</v>
      </c>
      <c r="B50" s="108"/>
      <c r="C50" s="108"/>
      <c r="D50" s="108"/>
      <c r="E50" s="108"/>
      <c r="F50" s="108"/>
      <c r="I50" s="109" t="s">
        <v>203</v>
      </c>
      <c r="J50" s="109"/>
      <c r="K50" s="109"/>
    </row>
    <row r="51" spans="1:12" x14ac:dyDescent="0.2">
      <c r="D51" s="60"/>
      <c r="E51" s="60"/>
      <c r="G51" s="59"/>
      <c r="H51" s="60"/>
      <c r="I51" s="60"/>
      <c r="J51" s="60"/>
      <c r="K51" s="60"/>
      <c r="L51" s="60"/>
    </row>
    <row r="52" spans="1:12" x14ac:dyDescent="0.2">
      <c r="D52" s="58"/>
      <c r="E52" s="58"/>
      <c r="G52" s="58"/>
      <c r="H52" s="58"/>
      <c r="I52" s="58"/>
      <c r="J52" s="58"/>
      <c r="K52" s="58"/>
      <c r="L52" s="58"/>
    </row>
    <row r="53" spans="1:12" x14ac:dyDescent="0.2">
      <c r="D53" s="58"/>
      <c r="E53" s="58"/>
      <c r="G53" s="58"/>
      <c r="H53" s="58"/>
      <c r="I53" s="58"/>
      <c r="J53" s="58"/>
      <c r="K53" s="58"/>
      <c r="L53" s="58"/>
    </row>
    <row r="54" spans="1:12" x14ac:dyDescent="0.2">
      <c r="A54" s="26" t="s">
        <v>193</v>
      </c>
      <c r="D54" s="58"/>
      <c r="E54" s="58"/>
      <c r="G54" s="58"/>
      <c r="H54" s="58"/>
      <c r="I54" s="58"/>
      <c r="J54" s="58"/>
      <c r="K54" s="58"/>
      <c r="L54" s="58"/>
    </row>
    <row r="55" spans="1:12" x14ac:dyDescent="0.2">
      <c r="A55" s="26" t="s">
        <v>194</v>
      </c>
      <c r="D55" s="58"/>
      <c r="E55" s="58"/>
      <c r="G55" s="58"/>
      <c r="H55" s="58"/>
      <c r="I55" s="58"/>
      <c r="J55" s="58"/>
      <c r="K55" s="58"/>
      <c r="L55" s="58"/>
    </row>
    <row r="56" spans="1:12" x14ac:dyDescent="0.2">
      <c r="D56" s="58"/>
      <c r="E56" s="58"/>
      <c r="F56" s="58"/>
      <c r="G56" s="58"/>
      <c r="H56" s="58"/>
      <c r="I56" s="58"/>
      <c r="J56" s="58"/>
      <c r="K56" s="58"/>
      <c r="L56" s="58"/>
    </row>
    <row r="57" spans="1:12" x14ac:dyDescent="0.2">
      <c r="F57" s="58"/>
      <c r="G57" s="58"/>
    </row>
    <row r="59" spans="1:12" ht="26.25" customHeight="1" x14ac:dyDescent="0.2">
      <c r="D59" s="18"/>
      <c r="E59" s="18"/>
      <c r="F59" s="18"/>
      <c r="G59" s="18"/>
      <c r="H59" s="18"/>
      <c r="I59" s="18"/>
      <c r="J59" s="18"/>
      <c r="K59" s="18"/>
      <c r="L59" s="18"/>
    </row>
  </sheetData>
  <mergeCells count="24">
    <mergeCell ref="A50:F50"/>
    <mergeCell ref="A32:A39"/>
    <mergeCell ref="B32:B39"/>
    <mergeCell ref="B24:B31"/>
    <mergeCell ref="A3:L3"/>
    <mergeCell ref="J5:K6"/>
    <mergeCell ref="F6:G6"/>
    <mergeCell ref="F5:I5"/>
    <mergeCell ref="I50:K50"/>
    <mergeCell ref="D6:E6"/>
    <mergeCell ref="B8:B15"/>
    <mergeCell ref="A8:A15"/>
    <mergeCell ref="A40:A47"/>
    <mergeCell ref="B40:B47"/>
    <mergeCell ref="H6:I6"/>
    <mergeCell ref="A16:A23"/>
    <mergeCell ref="B16:B23"/>
    <mergeCell ref="A24:A31"/>
    <mergeCell ref="J1:L1"/>
    <mergeCell ref="J2:L2"/>
    <mergeCell ref="A5:A7"/>
    <mergeCell ref="B5:B7"/>
    <mergeCell ref="C5:C7"/>
    <mergeCell ref="L5:L7"/>
  </mergeCells>
  <conditionalFormatting sqref="D8:K39">
    <cfRule type="cellIs" dxfId="2" priority="6" stopIfTrue="1" operator="equal">
      <formula>0</formula>
    </cfRule>
  </conditionalFormatting>
  <conditionalFormatting sqref="I10:I12">
    <cfRule type="cellIs" dxfId="1" priority="5" stopIfTrue="1" operator="equal">
      <formula>0</formula>
    </cfRule>
  </conditionalFormatting>
  <conditionalFormatting sqref="J10:K12">
    <cfRule type="cellIs" dxfId="0" priority="4" stopIfTrue="1" operator="equal">
      <formula>0</formula>
    </cfRule>
  </conditionalFormatting>
  <pageMargins left="0.63" right="0.21" top="0.39" bottom="0.37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view="pageBreakPreview" topLeftCell="A4" zoomScaleNormal="100" zoomScaleSheetLayoutView="100" workbookViewId="0">
      <selection activeCell="J18" sqref="J18"/>
    </sheetView>
  </sheetViews>
  <sheetFormatPr defaultRowHeight="12.75" x14ac:dyDescent="0.2"/>
  <cols>
    <col min="1" max="1" width="5.85546875" style="12" customWidth="1"/>
    <col min="2" max="2" width="18.85546875" style="12" customWidth="1"/>
    <col min="3" max="3" width="10.7109375" style="12" customWidth="1"/>
    <col min="4" max="4" width="11.5703125" style="12" customWidth="1"/>
    <col min="5" max="5" width="12.5703125" style="12" customWidth="1"/>
    <col min="6" max="6" width="8.7109375" style="12" customWidth="1"/>
    <col min="7" max="7" width="9.140625" style="12"/>
    <col min="8" max="8" width="9.5703125" style="12" customWidth="1"/>
    <col min="9" max="16384" width="9.140625" style="12"/>
  </cols>
  <sheetData>
    <row r="1" spans="1:16" ht="18" customHeight="1" x14ac:dyDescent="0.25">
      <c r="M1" s="142" t="s">
        <v>211</v>
      </c>
      <c r="N1" s="142"/>
      <c r="O1" s="142"/>
      <c r="P1" s="142"/>
    </row>
    <row r="2" spans="1:16" ht="66" customHeight="1" x14ac:dyDescent="0.25">
      <c r="M2" s="149" t="s">
        <v>69</v>
      </c>
      <c r="N2" s="149"/>
      <c r="O2" s="149"/>
      <c r="P2" s="149"/>
    </row>
    <row r="3" spans="1:16" ht="18.75" customHeight="1" x14ac:dyDescent="0.25">
      <c r="O3" s="20"/>
      <c r="P3" s="20"/>
    </row>
    <row r="4" spans="1:16" ht="21" customHeight="1" x14ac:dyDescent="0.2">
      <c r="A4" s="143" t="s">
        <v>74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</row>
    <row r="5" spans="1:16" ht="27" customHeight="1" x14ac:dyDescent="0.25">
      <c r="A5" s="13"/>
      <c r="B5" s="13"/>
      <c r="C5" s="13"/>
      <c r="D5" s="13"/>
      <c r="E5" s="13"/>
      <c r="F5" s="13"/>
      <c r="G5" s="13"/>
      <c r="H5" s="144" t="s">
        <v>14</v>
      </c>
      <c r="I5" s="145"/>
      <c r="J5" s="145"/>
      <c r="K5" s="145"/>
      <c r="L5" s="145"/>
      <c r="M5" s="145"/>
      <c r="N5" s="145"/>
      <c r="O5" s="145"/>
      <c r="P5" s="145"/>
    </row>
    <row r="6" spans="1:16" ht="20.25" customHeight="1" x14ac:dyDescent="0.25">
      <c r="A6" s="13"/>
      <c r="B6" s="13"/>
      <c r="C6" s="13"/>
      <c r="D6" s="13"/>
      <c r="E6" s="13"/>
      <c r="F6" s="13"/>
      <c r="G6" s="13"/>
      <c r="H6" s="146" t="s">
        <v>63</v>
      </c>
      <c r="I6" s="147"/>
      <c r="J6" s="147"/>
      <c r="K6" s="147"/>
      <c r="L6" s="147"/>
      <c r="M6" s="147"/>
      <c r="N6" s="147"/>
      <c r="O6" s="147"/>
      <c r="P6" s="147"/>
    </row>
    <row r="7" spans="1:16" ht="28.5" customHeight="1" x14ac:dyDescent="0.2">
      <c r="O7" s="12" t="s">
        <v>12</v>
      </c>
    </row>
    <row r="8" spans="1:16" customFormat="1" ht="12.75" customHeight="1" x14ac:dyDescent="0.2">
      <c r="A8" s="139" t="s">
        <v>48</v>
      </c>
      <c r="B8" s="139" t="s">
        <v>49</v>
      </c>
      <c r="C8" s="139" t="s">
        <v>50</v>
      </c>
      <c r="D8" s="139" t="s">
        <v>72</v>
      </c>
      <c r="E8" s="139" t="s">
        <v>62</v>
      </c>
      <c r="F8" s="139" t="s">
        <v>51</v>
      </c>
      <c r="G8" s="141"/>
      <c r="H8" s="139" t="s">
        <v>52</v>
      </c>
      <c r="I8" s="139"/>
      <c r="J8" s="139"/>
      <c r="K8" s="139"/>
      <c r="L8" s="139"/>
      <c r="M8" s="139"/>
      <c r="N8" s="148" t="s">
        <v>53</v>
      </c>
      <c r="O8" s="148"/>
      <c r="P8" s="148"/>
    </row>
    <row r="9" spans="1:16" customFormat="1" ht="26.25" customHeight="1" x14ac:dyDescent="0.2">
      <c r="A9" s="139"/>
      <c r="B9" s="139"/>
      <c r="C9" s="139"/>
      <c r="D9" s="139"/>
      <c r="E9" s="139"/>
      <c r="F9" s="141"/>
      <c r="G9" s="141"/>
      <c r="H9" s="139"/>
      <c r="I9" s="139"/>
      <c r="J9" s="139"/>
      <c r="K9" s="139"/>
      <c r="L9" s="139"/>
      <c r="M9" s="139"/>
      <c r="N9" s="148"/>
      <c r="O9" s="148"/>
      <c r="P9" s="148"/>
    </row>
    <row r="10" spans="1:16" customFormat="1" ht="47.25" customHeight="1" x14ac:dyDescent="0.2">
      <c r="A10" s="140"/>
      <c r="B10" s="140"/>
      <c r="C10" s="140"/>
      <c r="D10" s="140"/>
      <c r="E10" s="140"/>
      <c r="F10" s="23" t="s">
        <v>54</v>
      </c>
      <c r="G10" s="24" t="s">
        <v>55</v>
      </c>
      <c r="H10" s="23" t="s">
        <v>56</v>
      </c>
      <c r="I10" s="23" t="s">
        <v>57</v>
      </c>
      <c r="J10" s="23" t="s">
        <v>58</v>
      </c>
      <c r="K10" s="23" t="s">
        <v>59</v>
      </c>
      <c r="L10" s="23" t="s">
        <v>13</v>
      </c>
      <c r="M10" s="23" t="s">
        <v>60</v>
      </c>
      <c r="N10" s="23" t="s">
        <v>61</v>
      </c>
      <c r="O10" s="23" t="s">
        <v>58</v>
      </c>
      <c r="P10" s="23" t="s">
        <v>13</v>
      </c>
    </row>
    <row r="11" spans="1:16" ht="15" customHeight="1" x14ac:dyDescent="0.2">
      <c r="A11" s="25">
        <v>1</v>
      </c>
      <c r="B11" s="25">
        <v>2</v>
      </c>
      <c r="C11" s="25">
        <v>3</v>
      </c>
      <c r="D11" s="25">
        <v>4</v>
      </c>
      <c r="E11" s="25">
        <v>5</v>
      </c>
      <c r="F11" s="25">
        <v>7</v>
      </c>
      <c r="G11" s="25">
        <v>8</v>
      </c>
      <c r="H11" s="25">
        <v>9</v>
      </c>
      <c r="I11" s="25">
        <v>10</v>
      </c>
      <c r="J11" s="25">
        <v>11</v>
      </c>
      <c r="K11" s="25">
        <v>12</v>
      </c>
      <c r="L11" s="25">
        <v>13</v>
      </c>
      <c r="M11" s="25">
        <v>14</v>
      </c>
      <c r="N11" s="25">
        <v>15</v>
      </c>
      <c r="O11" s="25">
        <v>16</v>
      </c>
      <c r="P11" s="25">
        <v>17</v>
      </c>
    </row>
    <row r="12" spans="1:16" ht="19.5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</row>
    <row r="13" spans="1:16" ht="18.75" customHeight="1" x14ac:dyDescent="0.2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pans="1:16" ht="18.75" customHeight="1" x14ac:dyDescent="0.2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</row>
    <row r="15" spans="1:16" ht="19.5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</row>
    <row r="16" spans="1:16" ht="18.7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</row>
    <row r="17" spans="1:16" ht="19.5" customHeight="1" x14ac:dyDescent="0.2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</row>
    <row r="18" spans="1:16" ht="20.25" customHeight="1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9.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6" ht="21" customHeight="1" x14ac:dyDescent="0.2">
      <c r="A20" s="14"/>
      <c r="B20" s="22" t="s">
        <v>20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spans="1:16" ht="24.75" customHeight="1" x14ac:dyDescent="0.2">
      <c r="A21" s="15"/>
      <c r="B21" s="16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idden="1" x14ac:dyDescent="0.2"/>
    <row r="23" spans="1:16" hidden="1" x14ac:dyDescent="0.2"/>
    <row r="25" spans="1:16" s="26" customFormat="1" ht="21.75" customHeight="1" x14ac:dyDescent="0.25">
      <c r="A25" s="108" t="s">
        <v>236</v>
      </c>
      <c r="B25" s="108"/>
      <c r="C25" s="108"/>
      <c r="D25" s="108"/>
      <c r="E25" s="108"/>
      <c r="F25" s="108"/>
      <c r="G25" s="108"/>
      <c r="H25" s="108"/>
      <c r="M25" s="109" t="s">
        <v>203</v>
      </c>
      <c r="N25" s="109"/>
      <c r="O25" s="109"/>
    </row>
    <row r="26" spans="1:16" s="17" customFormat="1" ht="15.75" x14ac:dyDescent="0.25">
      <c r="B26" s="21"/>
      <c r="C26" s="21"/>
      <c r="D26" s="21"/>
      <c r="E26" s="21"/>
      <c r="G26" s="21"/>
      <c r="H26" s="21"/>
      <c r="I26" s="21"/>
      <c r="J26" s="21"/>
      <c r="K26" s="21"/>
      <c r="L26" s="21"/>
      <c r="M26" s="21"/>
      <c r="O26" s="21"/>
      <c r="P26" s="21"/>
    </row>
    <row r="27" spans="1:16" s="17" customFormat="1" ht="15.75" x14ac:dyDescent="0.25">
      <c r="B27" s="21"/>
      <c r="C27" s="21"/>
      <c r="D27" s="21"/>
      <c r="E27" s="21"/>
      <c r="G27" s="21"/>
      <c r="H27" s="21"/>
      <c r="I27" s="21"/>
      <c r="J27" s="21"/>
      <c r="K27" s="21"/>
      <c r="L27" s="21"/>
      <c r="M27" s="21"/>
      <c r="O27" s="21"/>
      <c r="P27" s="21"/>
    </row>
  </sheetData>
  <mergeCells count="16">
    <mergeCell ref="A25:H25"/>
    <mergeCell ref="O1:P1"/>
    <mergeCell ref="A4:P4"/>
    <mergeCell ref="H5:P5"/>
    <mergeCell ref="H6:P6"/>
    <mergeCell ref="H8:M9"/>
    <mergeCell ref="N8:P9"/>
    <mergeCell ref="M25:O25"/>
    <mergeCell ref="M1:N1"/>
    <mergeCell ref="M2:P2"/>
    <mergeCell ref="A8:A10"/>
    <mergeCell ref="B8:B10"/>
    <mergeCell ref="C8:C10"/>
    <mergeCell ref="D8:D10"/>
    <mergeCell ref="E8:E10"/>
    <mergeCell ref="F8:G9"/>
  </mergeCells>
  <phoneticPr fontId="1" type="noConversion"/>
  <pageMargins left="1.05" right="0.78740157480314965" top="0.78740157480314965" bottom="0.59055118110236227" header="0.51181102362204722" footer="0.51181102362204722"/>
  <pageSetup paperSize="9"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7 показатели </vt:lpstr>
      <vt:lpstr>8 средства по кодам</vt:lpstr>
      <vt:lpstr>9 средства бюджет</vt:lpstr>
      <vt:lpstr>10 Инвестиц П</vt:lpstr>
      <vt:lpstr>'10 Инвестиц П'!Область_печати</vt:lpstr>
      <vt:lpstr>'7 показатели '!Область_печати</vt:lpstr>
      <vt:lpstr>'8 средства по кодам'!Область_печати</vt:lpstr>
      <vt:lpstr>'9 средства бюджет'!Область_печати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verhoturova</dc:creator>
  <cp:lastModifiedBy>MEV</cp:lastModifiedBy>
  <cp:lastPrinted>2021-03-09T03:19:26Z</cp:lastPrinted>
  <dcterms:created xsi:type="dcterms:W3CDTF">2007-07-17T01:27:34Z</dcterms:created>
  <dcterms:modified xsi:type="dcterms:W3CDTF">2021-03-17T06:35:11Z</dcterms:modified>
</cp:coreProperties>
</file>