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ite\1\"/>
    </mc:Choice>
  </mc:AlternateContent>
  <bookViews>
    <workbookView xWindow="-15" yWindow="-15" windowWidth="7680" windowHeight="9105" tabRatio="609"/>
  </bookViews>
  <sheets>
    <sheet name="районный" sheetId="7" r:id="rId1"/>
  </sheets>
  <definedNames>
    <definedName name="_xlnm.Print_Area" localSheetId="0">районный!$A$1:$E$192</definedName>
  </definedNames>
  <calcPr calcId="162913"/>
</workbook>
</file>

<file path=xl/calcChain.xml><?xml version="1.0" encoding="utf-8"?>
<calcChain xmlns="http://schemas.openxmlformats.org/spreadsheetml/2006/main">
  <c r="D26" i="7" l="1"/>
  <c r="C26" i="7"/>
  <c r="D177" i="7"/>
  <c r="C152" i="7"/>
  <c r="D155" i="7"/>
  <c r="E155" i="7" s="1"/>
  <c r="D147" i="7"/>
  <c r="C147" i="7"/>
  <c r="D143" i="7"/>
  <c r="C143" i="7"/>
  <c r="D137" i="7"/>
  <c r="D133" i="7" s="1"/>
  <c r="C137" i="7"/>
  <c r="C133" i="7" s="1"/>
  <c r="C124" i="7"/>
  <c r="D114" i="7"/>
  <c r="D107" i="7"/>
  <c r="E107" i="7" s="1"/>
  <c r="D94" i="7"/>
  <c r="D95" i="7"/>
  <c r="D93" i="7" s="1"/>
  <c r="E93" i="7" s="1"/>
  <c r="D88" i="7"/>
  <c r="D89" i="7" s="1"/>
  <c r="C88" i="7"/>
  <c r="C89" i="7" s="1"/>
  <c r="C87" i="7" s="1"/>
  <c r="D83" i="7"/>
  <c r="D84" i="7" s="1"/>
  <c r="D79" i="7"/>
  <c r="D81" i="7"/>
  <c r="D78" i="7"/>
  <c r="E78" i="7" s="1"/>
  <c r="D175" i="7"/>
  <c r="D145" i="7"/>
  <c r="C129" i="7"/>
  <c r="E129" i="7" s="1"/>
  <c r="C107" i="7"/>
  <c r="C84" i="7"/>
  <c r="C82" i="7" s="1"/>
  <c r="C83" i="7"/>
  <c r="E83" i="7" s="1"/>
  <c r="C145" i="7"/>
  <c r="C177" i="7"/>
  <c r="C94" i="7"/>
  <c r="C7" i="7"/>
  <c r="C5" i="7" s="1"/>
  <c r="D7" i="7"/>
  <c r="E9" i="7"/>
  <c r="E10" i="7"/>
  <c r="C11" i="7"/>
  <c r="D11" i="7"/>
  <c r="E11" i="7" s="1"/>
  <c r="E12" i="7"/>
  <c r="C13" i="7"/>
  <c r="D13" i="7"/>
  <c r="E13" i="7"/>
  <c r="E14" i="7"/>
  <c r="E15" i="7"/>
  <c r="E16" i="7"/>
  <c r="E17" i="7"/>
  <c r="C18" i="7"/>
  <c r="C21" i="7"/>
  <c r="D21" i="7"/>
  <c r="E21" i="7"/>
  <c r="E23" i="7"/>
  <c r="E24" i="7"/>
  <c r="C30" i="7"/>
  <c r="D30" i="7"/>
  <c r="E30" i="7"/>
  <c r="E31" i="7"/>
  <c r="E32" i="7"/>
  <c r="E33" i="7"/>
  <c r="E34" i="7"/>
  <c r="E35" i="7"/>
  <c r="E36" i="7"/>
  <c r="E37" i="7"/>
  <c r="E38" i="7"/>
  <c r="C39" i="7"/>
  <c r="D39" i="7"/>
  <c r="E39" i="7" s="1"/>
  <c r="E40" i="7"/>
  <c r="E41" i="7"/>
  <c r="C42" i="7"/>
  <c r="E42" i="7" s="1"/>
  <c r="D42" i="7"/>
  <c r="E44" i="7"/>
  <c r="E45" i="7"/>
  <c r="C46" i="7"/>
  <c r="D46" i="7"/>
  <c r="E46" i="7" s="1"/>
  <c r="E47" i="7"/>
  <c r="E48" i="7"/>
  <c r="E49" i="7"/>
  <c r="E50" i="7"/>
  <c r="C56" i="7"/>
  <c r="C55" i="7" s="1"/>
  <c r="C54" i="7" s="1"/>
  <c r="D56" i="7"/>
  <c r="D55" i="7" s="1"/>
  <c r="E57" i="7"/>
  <c r="E58" i="7"/>
  <c r="E59" i="7"/>
  <c r="E60" i="7"/>
  <c r="E61" i="7"/>
  <c r="E62" i="7"/>
  <c r="E63" i="7"/>
  <c r="C67" i="7"/>
  <c r="D67" i="7"/>
  <c r="E67" i="7" s="1"/>
  <c r="E69" i="7"/>
  <c r="E70" i="7"/>
  <c r="E71" i="7"/>
  <c r="C76" i="7"/>
  <c r="D76" i="7"/>
  <c r="E76" i="7" s="1"/>
  <c r="E77" i="7"/>
  <c r="C79" i="7"/>
  <c r="C85" i="7"/>
  <c r="D85" i="7"/>
  <c r="E85" i="7" s="1"/>
  <c r="E86" i="7"/>
  <c r="E90" i="7"/>
  <c r="E91" i="7"/>
  <c r="E92" i="7"/>
  <c r="E96" i="7"/>
  <c r="C97" i="7"/>
  <c r="D97" i="7"/>
  <c r="E98" i="7"/>
  <c r="C100" i="7"/>
  <c r="D100" i="7"/>
  <c r="E100" i="7" s="1"/>
  <c r="E101" i="7"/>
  <c r="E102" i="7"/>
  <c r="E103" i="7"/>
  <c r="E104" i="7"/>
  <c r="E106" i="7"/>
  <c r="C105" i="7"/>
  <c r="E108" i="7"/>
  <c r="C109" i="7"/>
  <c r="C99" i="7" s="1"/>
  <c r="D109" i="7"/>
  <c r="E109" i="7" s="1"/>
  <c r="C110" i="7"/>
  <c r="E110" i="7" s="1"/>
  <c r="E111" i="7"/>
  <c r="C114" i="7"/>
  <c r="C116" i="7"/>
  <c r="C113" i="7" s="1"/>
  <c r="C117" i="7"/>
  <c r="D117" i="7"/>
  <c r="E117" i="7" s="1"/>
  <c r="E119" i="7"/>
  <c r="C120" i="7"/>
  <c r="E121" i="7"/>
  <c r="E122" i="7"/>
  <c r="C123" i="7"/>
  <c r="D123" i="7"/>
  <c r="E123" i="7" s="1"/>
  <c r="E124" i="7"/>
  <c r="E125" i="7"/>
  <c r="C126" i="7"/>
  <c r="E126" i="7" s="1"/>
  <c r="D126" i="7"/>
  <c r="E127" i="7"/>
  <c r="D128" i="7"/>
  <c r="E130" i="7"/>
  <c r="E131" i="7"/>
  <c r="E132" i="7"/>
  <c r="E134" i="7"/>
  <c r="E135" i="7"/>
  <c r="E136" i="7"/>
  <c r="E137" i="7"/>
  <c r="E138" i="7"/>
  <c r="E139" i="7"/>
  <c r="C141" i="7"/>
  <c r="C140" i="7" s="1"/>
  <c r="E140" i="7" s="1"/>
  <c r="E142" i="7"/>
  <c r="E144" i="7"/>
  <c r="E146" i="7"/>
  <c r="E148" i="7"/>
  <c r="E149" i="7"/>
  <c r="E151" i="7"/>
  <c r="C150" i="7"/>
  <c r="E154" i="7"/>
  <c r="E157" i="7"/>
  <c r="E158" i="7"/>
  <c r="E159" i="7"/>
  <c r="C160" i="7"/>
  <c r="C156" i="7" s="1"/>
  <c r="D160" i="7"/>
  <c r="E160" i="7" s="1"/>
  <c r="E161" i="7"/>
  <c r="E162" i="7"/>
  <c r="C163" i="7"/>
  <c r="D163" i="7"/>
  <c r="E163" i="7" s="1"/>
  <c r="E164" i="7"/>
  <c r="E165" i="7"/>
  <c r="E166" i="7"/>
  <c r="D167" i="7"/>
  <c r="E167" i="7"/>
  <c r="E168" i="7"/>
  <c r="E169" i="7"/>
  <c r="E170" i="7"/>
  <c r="C172" i="7"/>
  <c r="D172" i="7"/>
  <c r="E176" i="7"/>
  <c r="C178" i="7"/>
  <c r="D178" i="7"/>
  <c r="E178" i="7" s="1"/>
  <c r="E179" i="7"/>
  <c r="E180" i="7"/>
  <c r="C187" i="7"/>
  <c r="D187" i="7"/>
  <c r="D120" i="7"/>
  <c r="E177" i="7"/>
  <c r="C175" i="7"/>
  <c r="E175" i="7" s="1"/>
  <c r="C128" i="7"/>
  <c r="E147" i="7"/>
  <c r="E128" i="7"/>
  <c r="D171" i="7"/>
  <c r="D105" i="7"/>
  <c r="E105" i="7" s="1"/>
  <c r="C81" i="7"/>
  <c r="E81" i="7" s="1"/>
  <c r="C78" i="7"/>
  <c r="C75" i="7" s="1"/>
  <c r="E145" i="7"/>
  <c r="D141" i="7"/>
  <c r="E143" i="7"/>
  <c r="C95" i="7"/>
  <c r="C93" i="7"/>
  <c r="E79" i="7"/>
  <c r="E97" i="7"/>
  <c r="E94" i="7"/>
  <c r="E88" i="7"/>
  <c r="E120" i="7"/>
  <c r="E141" i="7"/>
  <c r="D140" i="7"/>
  <c r="D99" i="7"/>
  <c r="E99" i="7" s="1"/>
  <c r="E95" i="7"/>
  <c r="D5" i="7"/>
  <c r="D53" i="7"/>
  <c r="C53" i="7" l="1"/>
  <c r="C72" i="7" s="1"/>
  <c r="E5" i="7"/>
  <c r="D113" i="7"/>
  <c r="E113" i="7" s="1"/>
  <c r="E84" i="7"/>
  <c r="D82" i="7"/>
  <c r="E55" i="7"/>
  <c r="D54" i="7"/>
  <c r="E54" i="7" s="1"/>
  <c r="C112" i="7"/>
  <c r="E53" i="7"/>
  <c r="E133" i="7"/>
  <c r="E89" i="7"/>
  <c r="D87" i="7"/>
  <c r="E87" i="7" s="1"/>
  <c r="C171" i="7"/>
  <c r="E171" i="7" s="1"/>
  <c r="E56" i="7"/>
  <c r="D116" i="7"/>
  <c r="E116" i="7" s="1"/>
  <c r="E114" i="7"/>
  <c r="E7" i="7"/>
  <c r="D152" i="7"/>
  <c r="D72" i="7"/>
  <c r="D156" i="7"/>
  <c r="E156" i="7" s="1"/>
  <c r="E82" i="7" l="1"/>
  <c r="D75" i="7"/>
  <c r="D185" i="7"/>
  <c r="E72" i="7"/>
  <c r="D150" i="7"/>
  <c r="E150" i="7" s="1"/>
  <c r="E152" i="7"/>
  <c r="C181" i="7"/>
  <c r="C186" i="7" s="1"/>
  <c r="C184" i="7" s="1"/>
  <c r="C183" i="7" s="1"/>
  <c r="D112" i="7"/>
  <c r="E112" i="7" s="1"/>
  <c r="C185" i="7"/>
  <c r="C182" i="7" l="1"/>
  <c r="D181" i="7"/>
  <c r="E75" i="7"/>
  <c r="E181" i="7" l="1"/>
  <c r="D186" i="7"/>
  <c r="D184" i="7" s="1"/>
  <c r="D183" i="7" s="1"/>
  <c r="D182" i="7"/>
</calcChain>
</file>

<file path=xl/sharedStrings.xml><?xml version="1.0" encoding="utf-8"?>
<sst xmlns="http://schemas.openxmlformats.org/spreadsheetml/2006/main" count="193" uniqueCount="161">
  <si>
    <t>Сельское хозяйство и рыболовство</t>
  </si>
  <si>
    <t>Образование</t>
  </si>
  <si>
    <t>Социальная политика</t>
  </si>
  <si>
    <t>(тыс.руб.)</t>
  </si>
  <si>
    <t>ДОХОДЫ</t>
  </si>
  <si>
    <t>Налоги на прибыль(доход), прирост капитала</t>
  </si>
  <si>
    <t xml:space="preserve">в том числе: </t>
  </si>
  <si>
    <t>Налог на прибыль(доход) организаций</t>
  </si>
  <si>
    <t>Налог на доходы физических лиц</t>
  </si>
  <si>
    <t>Налоги на совокупный доход</t>
  </si>
  <si>
    <t>Единый налог на вмененный доход для определенных видов деятельности</t>
  </si>
  <si>
    <t>Налоги на имущество</t>
  </si>
  <si>
    <t>Земельный налог</t>
  </si>
  <si>
    <t>Государственная пошлина</t>
  </si>
  <si>
    <t>Штрафные санкции, возмещение ущерба</t>
  </si>
  <si>
    <t>Прочие неналоговые доходы</t>
  </si>
  <si>
    <t>ИТОГО СОБСТВЕННЫХ ДОХОДОВ</t>
  </si>
  <si>
    <t>От бюджетов других уровней:</t>
  </si>
  <si>
    <t xml:space="preserve">  - Субвенции</t>
  </si>
  <si>
    <t xml:space="preserve">  - Субсидии</t>
  </si>
  <si>
    <t>ДОХОДЫ ОТ ПРЕДПРИНИМАТЕЛЬСКОЙ И ИНОЙ, ПРИНОСЯЩЕЙ</t>
  </si>
  <si>
    <t>ВСЕГО ДОХОДОВ</t>
  </si>
  <si>
    <t>РАСХОДЫ</t>
  </si>
  <si>
    <t xml:space="preserve">  -материальные затраты</t>
  </si>
  <si>
    <t>Жилищно-коммунальное хозяйство</t>
  </si>
  <si>
    <t>ВСЕГО РАСХОДОВ:</t>
  </si>
  <si>
    <t xml:space="preserve">  -оплата труда </t>
  </si>
  <si>
    <t xml:space="preserve">  -оплата труда</t>
  </si>
  <si>
    <t>Физическая культура и спорт</t>
  </si>
  <si>
    <t>Единый сельскохозяйственный налог</t>
  </si>
  <si>
    <t>Общегосударственные вопросы</t>
  </si>
  <si>
    <t>Другие вопросы в области национальной экономики</t>
  </si>
  <si>
    <t>Социальное обслуживание населения</t>
  </si>
  <si>
    <t>Социальное обеспечение населения</t>
  </si>
  <si>
    <t>Доходы от использования имущества, находящегося в государственной и муниципальной собственности</t>
  </si>
  <si>
    <t>Доходы от оказания платных услуг и компенсации затрат государства</t>
  </si>
  <si>
    <t>Обеспечение проведения выборов и референдумов</t>
  </si>
  <si>
    <t>Другие общегосударственные вопросы</t>
  </si>
  <si>
    <t xml:space="preserve">  -  оплата труда</t>
  </si>
  <si>
    <t>Остатки средств бюджетов</t>
  </si>
  <si>
    <t xml:space="preserve"> - материальные затраты</t>
  </si>
  <si>
    <t>Другие вопросы в области социальной политики</t>
  </si>
  <si>
    <t>Национальная экономика</t>
  </si>
  <si>
    <t>Транспорт</t>
  </si>
  <si>
    <t xml:space="preserve"> - оплата труда</t>
  </si>
  <si>
    <t>Пенсионное обеспечение</t>
  </si>
  <si>
    <t>Национальная оборона</t>
  </si>
  <si>
    <t>Возврат остатков субсидий и субвенций прошлых лет</t>
  </si>
  <si>
    <t>Судебная система</t>
  </si>
  <si>
    <t xml:space="preserve">  - материальные затраты</t>
  </si>
  <si>
    <t>Мобилизационная и вневойсковая подготовка</t>
  </si>
  <si>
    <t>Обеспечение пожарной безопасности</t>
  </si>
  <si>
    <t>Стационарная медицинская помощь</t>
  </si>
  <si>
    <t>Защита населения и территории от чрезвычайных ситуаций природного и техногенного характера, гражданская оборона</t>
  </si>
  <si>
    <t>Водное хозяйство</t>
  </si>
  <si>
    <t>Погашение бюджетами муниципальных районов кредитов от других бюджетов бюджетной системы РФ в валюте РФ</t>
  </si>
  <si>
    <t>Возврат бюджетных кредитов, предоставленных юридическим лицам в валюте РФ</t>
  </si>
  <si>
    <t xml:space="preserve">Возврат бюджетных кредитов, предоставленных другим бюджетам </t>
  </si>
  <si>
    <t>Исполнения
(%)</t>
  </si>
  <si>
    <t>НАЛОГОВЫЕ И НЕНАЛОГОВЫЕ ДОХОДЫ ВСЕГО</t>
  </si>
  <si>
    <r>
      <t>в</t>
    </r>
    <r>
      <rPr>
        <b/>
        <sz val="14"/>
        <rFont val="Arial"/>
        <family val="2"/>
        <charset val="204"/>
      </rPr>
      <t xml:space="preserve"> </t>
    </r>
    <r>
      <rPr>
        <sz val="14"/>
        <rFont val="Arial"/>
        <family val="2"/>
        <charset val="204"/>
      </rPr>
      <t xml:space="preserve">том числе: </t>
    </r>
  </si>
  <si>
    <t>Налоги на имущество физических лиц</t>
  </si>
  <si>
    <t>гос. пошлина по делам, рассматриваемым в судах общей юрисдикции, мировыми судьями (за исключением Верховного Суда РФ)</t>
  </si>
  <si>
    <t>гос.пошлина за государственную регистрацию транспортных средств и иные юридически значимые действия,связанные с изменениями и выдачей документов на транспортные средства</t>
  </si>
  <si>
    <t>Задолженность и перерасчеты по отмененным налогам и сборам и иным обязательным платежам</t>
  </si>
  <si>
    <t>Налог на прибыль за 2004 год</t>
  </si>
  <si>
    <t>Земельный налог по обяз. Возникшим до 01.01.06г.</t>
  </si>
  <si>
    <t>порочие налоги и сборы</t>
  </si>
  <si>
    <t>Проценты полученные от предоставления бюджетных кредитов ( бюджетных ссуд) внутри страны</t>
  </si>
  <si>
    <t>Прочие поступления от использования имущества, находящегося в муниципальной собственности</t>
  </si>
  <si>
    <t>доходы от перечисления части прибыли, остающейся после уплаты налогов</t>
  </si>
  <si>
    <t>Платежи за негативное воздействие на окружающую среду</t>
  </si>
  <si>
    <t>Доходы от продажи материальных и нематерильных активов</t>
  </si>
  <si>
    <t xml:space="preserve">Доходы от возврата остатков субсидий </t>
  </si>
  <si>
    <t>БЕЗВОЗМЕЗДНЫЕ ПЕРЕЧИСЛЕНИЯ:</t>
  </si>
  <si>
    <t xml:space="preserve">  - Дотации </t>
  </si>
  <si>
    <t>Дотации на выравнивание уровня бюджетной обеспеч.</t>
  </si>
  <si>
    <t>Дотации на сбалансированность</t>
  </si>
  <si>
    <t>Прочие дотации</t>
  </si>
  <si>
    <t>Прочие безвозмездные поступления</t>
  </si>
  <si>
    <t>Рыночные продажи товаров и услуг</t>
  </si>
  <si>
    <t>Поступления от возмещения ущерба при возникновении страховых случаев</t>
  </si>
  <si>
    <t>Безвозмездные поступления от предпринимательской  и иной приносящей доход деятельности</t>
  </si>
  <si>
    <t>Функционирование высшего должностного лица субъекта РФ и органа местного самоуправления</t>
  </si>
  <si>
    <t>Функционирование зконодательных представительных) органов государственной власти</t>
  </si>
  <si>
    <t xml:space="preserve"> -оплата труда</t>
  </si>
  <si>
    <t>Функционирование местных администрций</t>
  </si>
  <si>
    <t>Резервный фонд</t>
  </si>
  <si>
    <t>Национальная безопасность и правоохранительная деятельность</t>
  </si>
  <si>
    <t>Другие вопросы в области национальной безопасности и правоохранительных органов</t>
  </si>
  <si>
    <t>Амбулаторная помощь</t>
  </si>
  <si>
    <t>Скорая медицинская помощь</t>
  </si>
  <si>
    <t>Увеличение остатков средств</t>
  </si>
  <si>
    <t>Уменьшение остатков средств</t>
  </si>
  <si>
    <t>Предоставление бюджетных кредитов  другим бюджетам бюджетной системы</t>
  </si>
  <si>
    <t>Итого источники финансирования дефицита бюджета</t>
  </si>
  <si>
    <t>Источники внутреннего финансирования</t>
  </si>
  <si>
    <t>Иные межбюджетные трансферты</t>
  </si>
  <si>
    <t>Получение бюджетами муниципальных районов кредитов от других бюджетов бюджетной системы РФ в валюте РФ</t>
  </si>
  <si>
    <t>перечисление другим бюджетам бюджетной системы</t>
  </si>
  <si>
    <t>Культура, кинематография</t>
  </si>
  <si>
    <t xml:space="preserve">Здравоохранение </t>
  </si>
  <si>
    <t>Другие вопросы в области здравоохрнен.</t>
  </si>
  <si>
    <t>пособия по соц.помощи населению</t>
  </si>
  <si>
    <t>Массовый спорт</t>
  </si>
  <si>
    <t>Обслуживание внутреннего долга</t>
  </si>
  <si>
    <t>Обслуживание муниципального внутреннего долга</t>
  </si>
  <si>
    <t>Межбюджетные трансферты</t>
  </si>
  <si>
    <t>Дорожное хозяйство</t>
  </si>
  <si>
    <t>Охрана семьи и детства</t>
  </si>
  <si>
    <t xml:space="preserve">  - субсидии БУ</t>
  </si>
  <si>
    <t>Налог,взимаемый в связи с применением патентной системы налогообложения, зачисляемый вбюджеты муниципальных районов</t>
  </si>
  <si>
    <t>Налоги на товары (работы,услуги), реализуюмые на территории РФ</t>
  </si>
  <si>
    <t>Акцизы по подакцизным товарам</t>
  </si>
  <si>
    <t>доходы,получаемые в виде арендной платы за земли  после разграничения государственной собственности на землю ( за исключением зем. Участков бюджетных и автономных учреждений)</t>
  </si>
  <si>
    <t>доходы от сдачи в аренду имущества,составляющего муниципальную казну</t>
  </si>
  <si>
    <t>доходы от сдачи в аренду имущества,находящегося в оперативном управлении органов управления муниципальных районов и созданных ими учреждений (за исключением имущества бюджетных и автономных учреждений)</t>
  </si>
  <si>
    <t xml:space="preserve">  -единовремен.денежн.выплаты молодым врачам</t>
  </si>
  <si>
    <t>доходы,получаемые в виде арендной платы за земли,  государственная собственности на которые не разграничена</t>
  </si>
  <si>
    <t xml:space="preserve">  - субсидии БУ на выполнение муз.задания</t>
  </si>
  <si>
    <t xml:space="preserve">  - субсидии БУ на иные цели</t>
  </si>
  <si>
    <t xml:space="preserve">  - % по кредитам</t>
  </si>
  <si>
    <t xml:space="preserve">  - субсидии АУ на иные цели</t>
  </si>
  <si>
    <t>Прочие доходы от оказания платных услуг (работ) получателями средств бюджетов муниципальных районов</t>
  </si>
  <si>
    <t>Прочие доходы от компенсации затрат  бюджетов муниципальных районов</t>
  </si>
  <si>
    <t xml:space="preserve">  - субсидии БУ на выполнение муз.задания (Факел)</t>
  </si>
  <si>
    <t>Охрана окружающей среды</t>
  </si>
  <si>
    <t>Другие вопросы в области охраны окружающей среды</t>
  </si>
  <si>
    <t>Дефицит (-),профицит (+)</t>
  </si>
  <si>
    <t xml:space="preserve">  - субсидии АУ,БУ на иные цели</t>
  </si>
  <si>
    <t>Налог, взимаемый в связи с применением упрощенной системы налогообложения</t>
  </si>
  <si>
    <t>Административные штрафы, установленные Кодексом Российской Федерации об административных правонарушениях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</si>
  <si>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</si>
  <si>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Платежи в целях возмещения причиненного ущерба (убытков)</t>
  </si>
  <si>
    <t>Платежи, уплачиваемые в целях возмещения вреда</t>
  </si>
  <si>
    <t>Охрана объектов растительного и животного мира и среды их обитания</t>
  </si>
  <si>
    <t>Связь и информатика</t>
  </si>
  <si>
    <t xml:space="preserve">Наименование </t>
  </si>
  <si>
    <t>гос.пошлина за установку рекламной конструкции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</si>
  <si>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</si>
  <si>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продажи земельных участков, находящихся в государственной и муниципальной собственности</t>
  </si>
  <si>
    <t xml:space="preserve">  - субсидии АУ на выполнение муз.задания (ФСЦ)</t>
  </si>
  <si>
    <t xml:space="preserve"> СПРАВКА ОБ ИСПОЛНЕНИИ  РАЙОННОГО БЮДЖЕТА за 2022 год</t>
  </si>
  <si>
    <t>план районного бюджета на 2022 год</t>
  </si>
  <si>
    <t>Доходы от приватизации имущества, находящегося в собственности муниципальных районов, в части приватизации нефинансовых активов имущества казны</t>
  </si>
  <si>
    <t xml:space="preserve"> - компенсация связанная с депутатской деятельностью</t>
  </si>
  <si>
    <t>Обеспечение деятельности финансовых, налоговых и таможенных органов и органов финансового (финансово-бюджетного) надзора</t>
  </si>
  <si>
    <t>- реализация мероприятий, предусмотренных муниципальными программами развития субъектов малого и среднего предпринимательства</t>
  </si>
  <si>
    <t xml:space="preserve"> -информационное обеспечение населения в области профилактики наркомании</t>
  </si>
  <si>
    <t>- мероприятия по землеустройству и землепользованию</t>
  </si>
  <si>
    <t xml:space="preserve">- субсидии субъектам малого и (или) среднего предпринимательства на возмещение части затрат, связанных с приобретением оборудования </t>
  </si>
  <si>
    <t>- меры поддержки населения в целях обеспечения доступности коммунальных услуг (выпадающие доходы)</t>
  </si>
  <si>
    <t>- переселение из аварийного жилья</t>
  </si>
  <si>
    <t xml:space="preserve"> перечисление другим бюджетам бюджетной системы</t>
  </si>
  <si>
    <t xml:space="preserve">  - воинские захоронения</t>
  </si>
  <si>
    <t xml:space="preserve">  - прочие расходы</t>
  </si>
  <si>
    <t xml:space="preserve">  - проведение акарицидных обработок</t>
  </si>
  <si>
    <t xml:space="preserve">  -ремонт коммунальной инфраструктуры</t>
  </si>
  <si>
    <t>кассовое исполнение на 01.11.2022</t>
  </si>
  <si>
    <t xml:space="preserve">  - приобретение бланков карты маршрута и бланков свидетельств об осуществлении перевозок по муниципальному маршруту регулярных перевозок </t>
  </si>
  <si>
    <t xml:space="preserve">  - предоставление субсидий организациям автомобильного пассажирского транспорта на возмещение недополученных доходов, возникающих в результате небольшой интенсивности пассажиропотоков по муниципальным маршрутам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</si>
</sst>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86" formatCode="#,##0.0_р_."/>
    <numFmt numFmtId="188" formatCode="#,##0.000_р_."/>
    <numFmt numFmtId="189" formatCode="#,##0.000"/>
  </numFmts>
  <fonts count="12" x14ac:knownFonts="1">
    <font>
      <sz val="10"/>
      <name val="Arial Cyr"/>
      <charset val="204"/>
    </font>
    <font>
      <sz val="8"/>
      <name val="Arial Cyr"/>
      <charset val="204"/>
    </font>
    <font>
      <b/>
      <i/>
      <sz val="14"/>
      <name val="Arial Cyr"/>
      <charset val="204"/>
    </font>
    <font>
      <b/>
      <sz val="14"/>
      <name val="Arial Cyr"/>
      <charset val="204"/>
    </font>
    <font>
      <b/>
      <sz val="14"/>
      <name val="Arial"/>
      <family val="2"/>
      <charset val="204"/>
    </font>
    <font>
      <sz val="14"/>
      <name val="Arial"/>
      <family val="2"/>
      <charset val="204"/>
    </font>
    <font>
      <b/>
      <i/>
      <sz val="14"/>
      <name val="Arial"/>
      <family val="2"/>
      <charset val="204"/>
    </font>
    <font>
      <i/>
      <sz val="14"/>
      <name val="Arial"/>
      <family val="2"/>
      <charset val="204"/>
    </font>
    <font>
      <b/>
      <u/>
      <sz val="14"/>
      <name val="Arial"/>
      <family val="2"/>
      <charset val="204"/>
    </font>
    <font>
      <u/>
      <sz val="14"/>
      <name val="Arial"/>
      <family val="2"/>
      <charset val="204"/>
    </font>
    <font>
      <i/>
      <sz val="14"/>
      <name val="Arial Cyr"/>
      <charset val="204"/>
    </font>
    <font>
      <i/>
      <sz val="10"/>
      <name val="Arial Cyr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6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07">
    <xf numFmtId="0" fontId="0" fillId="0" borderId="0" xfId="0"/>
    <xf numFmtId="0" fontId="2" fillId="0" borderId="1" xfId="0" applyFont="1" applyBorder="1" applyAlignment="1">
      <alignment vertical="top" wrapText="1"/>
    </xf>
    <xf numFmtId="186" fontId="5" fillId="0" borderId="2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left"/>
    </xf>
    <xf numFmtId="186" fontId="5" fillId="0" borderId="3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left" vertical="top" wrapText="1"/>
    </xf>
    <xf numFmtId="186" fontId="7" fillId="0" borderId="3" xfId="0" applyNumberFormat="1" applyFont="1" applyBorder="1" applyAlignment="1">
      <alignment horizontal="right" vertical="center"/>
    </xf>
    <xf numFmtId="0" fontId="7" fillId="0" borderId="3" xfId="0" applyFont="1" applyBorder="1" applyAlignment="1">
      <alignment horizontal="left" vertical="top" wrapText="1"/>
    </xf>
    <xf numFmtId="0" fontId="7" fillId="0" borderId="3" xfId="0" applyFont="1" applyBorder="1" applyAlignment="1">
      <alignment horizontal="left" wrapText="1"/>
    </xf>
    <xf numFmtId="0" fontId="7" fillId="0" borderId="3" xfId="0" applyFont="1" applyBorder="1" applyAlignment="1">
      <alignment horizontal="left"/>
    </xf>
    <xf numFmtId="186" fontId="4" fillId="2" borderId="2" xfId="0" applyNumberFormat="1" applyFont="1" applyFill="1" applyBorder="1" applyAlignment="1">
      <alignment horizontal="right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left" wrapText="1"/>
    </xf>
    <xf numFmtId="186" fontId="5" fillId="2" borderId="2" xfId="0" applyNumberFormat="1" applyFont="1" applyFill="1" applyBorder="1" applyAlignment="1">
      <alignment horizontal="right" vertical="center"/>
    </xf>
    <xf numFmtId="186" fontId="5" fillId="2" borderId="7" xfId="0" applyNumberFormat="1" applyFont="1" applyFill="1" applyBorder="1" applyAlignment="1">
      <alignment horizontal="right" vertical="center"/>
    </xf>
    <xf numFmtId="0" fontId="4" fillId="0" borderId="6" xfId="0" applyFont="1" applyBorder="1" applyAlignment="1">
      <alignment horizontal="center" vertical="center"/>
    </xf>
    <xf numFmtId="0" fontId="5" fillId="0" borderId="2" xfId="0" applyFont="1" applyBorder="1" applyAlignment="1">
      <alignment horizontal="left" wrapText="1"/>
    </xf>
    <xf numFmtId="186" fontId="5" fillId="0" borderId="7" xfId="0" applyNumberFormat="1" applyFont="1" applyBorder="1" applyAlignment="1">
      <alignment horizontal="right" vertical="center"/>
    </xf>
    <xf numFmtId="0" fontId="5" fillId="0" borderId="6" xfId="0" applyFont="1" applyBorder="1" applyAlignment="1">
      <alignment horizontal="center" vertical="center"/>
    </xf>
    <xf numFmtId="0" fontId="6" fillId="0" borderId="2" xfId="0" applyFont="1" applyBorder="1"/>
    <xf numFmtId="186" fontId="6" fillId="0" borderId="7" xfId="0" applyNumberFormat="1" applyFont="1" applyBorder="1" applyAlignment="1">
      <alignment horizontal="right" vertical="center"/>
    </xf>
    <xf numFmtId="0" fontId="5" fillId="0" borderId="2" xfId="0" applyFont="1" applyBorder="1"/>
    <xf numFmtId="0" fontId="7" fillId="0" borderId="2" xfId="0" applyFont="1" applyBorder="1"/>
    <xf numFmtId="0" fontId="7" fillId="0" borderId="2" xfId="0" applyFont="1" applyBorder="1" applyAlignment="1">
      <alignment vertical="top" wrapText="1"/>
    </xf>
    <xf numFmtId="0" fontId="6" fillId="0" borderId="2" xfId="0" applyFont="1" applyBorder="1" applyAlignment="1">
      <alignment vertical="top" wrapText="1"/>
    </xf>
    <xf numFmtId="0" fontId="6" fillId="0" borderId="2" xfId="0" applyFont="1" applyBorder="1" applyAlignment="1">
      <alignment horizontal="left" vertical="top" wrapText="1"/>
    </xf>
    <xf numFmtId="0" fontId="6" fillId="0" borderId="2" xfId="0" applyFont="1" applyBorder="1" applyAlignment="1">
      <alignment wrapText="1"/>
    </xf>
    <xf numFmtId="0" fontId="6" fillId="0" borderId="2" xfId="0" applyFont="1" applyBorder="1" applyAlignment="1">
      <alignment horizontal="right"/>
    </xf>
    <xf numFmtId="0" fontId="4" fillId="2" borderId="2" xfId="0" applyFont="1" applyFill="1" applyBorder="1"/>
    <xf numFmtId="186" fontId="4" fillId="2" borderId="7" xfId="0" applyNumberFormat="1" applyFont="1" applyFill="1" applyBorder="1" applyAlignment="1">
      <alignment horizontal="right" vertical="center"/>
    </xf>
    <xf numFmtId="0" fontId="7" fillId="0" borderId="2" xfId="0" applyFont="1" applyBorder="1" applyAlignment="1">
      <alignment horizontal="left" vertical="top" wrapText="1"/>
    </xf>
    <xf numFmtId="186" fontId="7" fillId="0" borderId="7" xfId="0" applyNumberFormat="1" applyFont="1" applyBorder="1" applyAlignment="1">
      <alignment horizontal="right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right"/>
    </xf>
    <xf numFmtId="186" fontId="5" fillId="3" borderId="7" xfId="0" applyNumberFormat="1" applyFont="1" applyFill="1" applyBorder="1" applyAlignment="1">
      <alignment horizontal="right" vertical="center"/>
    </xf>
    <xf numFmtId="0" fontId="8" fillId="0" borderId="2" xfId="0" applyFont="1" applyBorder="1" applyAlignment="1">
      <alignment horizontal="center" vertical="top" wrapText="1"/>
    </xf>
    <xf numFmtId="186" fontId="4" fillId="0" borderId="2" xfId="0" applyNumberFormat="1" applyFont="1" applyBorder="1" applyAlignment="1">
      <alignment horizontal="right" vertical="center"/>
    </xf>
    <xf numFmtId="0" fontId="4" fillId="0" borderId="2" xfId="0" applyFont="1" applyBorder="1" applyAlignment="1">
      <alignment vertical="top" wrapText="1"/>
    </xf>
    <xf numFmtId="186" fontId="4" fillId="0" borderId="7" xfId="0" applyNumberFormat="1" applyFont="1" applyBorder="1" applyAlignment="1">
      <alignment horizontal="right" vertical="center"/>
    </xf>
    <xf numFmtId="0" fontId="4" fillId="2" borderId="2" xfId="0" applyFont="1" applyFill="1" applyBorder="1" applyAlignment="1">
      <alignment vertical="top" wrapText="1"/>
    </xf>
    <xf numFmtId="0" fontId="6" fillId="0" borderId="6" xfId="0" applyFont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vertical="top" wrapText="1"/>
    </xf>
    <xf numFmtId="0" fontId="5" fillId="3" borderId="8" xfId="0" applyFont="1" applyFill="1" applyBorder="1" applyAlignment="1">
      <alignment horizontal="center" vertical="center"/>
    </xf>
    <xf numFmtId="0" fontId="4" fillId="3" borderId="9" xfId="0" applyFont="1" applyFill="1" applyBorder="1"/>
    <xf numFmtId="186" fontId="4" fillId="3" borderId="10" xfId="0" applyNumberFormat="1" applyFont="1" applyFill="1" applyBorder="1" applyAlignment="1">
      <alignment horizontal="right" vertical="center"/>
    </xf>
    <xf numFmtId="186" fontId="4" fillId="3" borderId="3" xfId="0" applyNumberFormat="1" applyFont="1" applyFill="1" applyBorder="1" applyAlignment="1">
      <alignment horizontal="right" vertical="center"/>
    </xf>
    <xf numFmtId="0" fontId="7" fillId="0" borderId="3" xfId="0" applyFont="1" applyFill="1" applyBorder="1" applyAlignment="1">
      <alignment horizontal="center" vertical="center"/>
    </xf>
    <xf numFmtId="186" fontId="4" fillId="0" borderId="3" xfId="0" applyNumberFormat="1" applyFont="1" applyFill="1" applyBorder="1" applyAlignment="1">
      <alignment horizontal="right" vertical="center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/>
    <xf numFmtId="0" fontId="9" fillId="2" borderId="6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top" wrapText="1"/>
    </xf>
    <xf numFmtId="0" fontId="5" fillId="0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vertical="top" wrapText="1"/>
    </xf>
    <xf numFmtId="0" fontId="7" fillId="0" borderId="9" xfId="0" applyFont="1" applyFill="1" applyBorder="1" applyAlignment="1">
      <alignment vertical="top" wrapText="1"/>
    </xf>
    <xf numFmtId="0" fontId="6" fillId="0" borderId="8" xfId="0" applyFont="1" applyFill="1" applyBorder="1" applyAlignment="1">
      <alignment horizontal="center" vertical="center"/>
    </xf>
    <xf numFmtId="186" fontId="4" fillId="2" borderId="10" xfId="0" applyNumberFormat="1" applyFont="1" applyFill="1" applyBorder="1" applyAlignment="1">
      <alignment horizontal="right" vertical="center"/>
    </xf>
    <xf numFmtId="186" fontId="6" fillId="0" borderId="0" xfId="0" applyNumberFormat="1" applyFont="1" applyFill="1" applyBorder="1" applyAlignment="1">
      <alignment horizontal="right" vertical="center"/>
    </xf>
    <xf numFmtId="186" fontId="0" fillId="0" borderId="0" xfId="0" applyNumberFormat="1"/>
    <xf numFmtId="188" fontId="5" fillId="0" borderId="2" xfId="0" applyNumberFormat="1" applyFont="1" applyBorder="1" applyAlignment="1">
      <alignment horizontal="right" vertical="center"/>
    </xf>
    <xf numFmtId="188" fontId="6" fillId="0" borderId="2" xfId="0" applyNumberFormat="1" applyFont="1" applyBorder="1" applyAlignment="1">
      <alignment horizontal="right" vertical="center"/>
    </xf>
    <xf numFmtId="188" fontId="4" fillId="2" borderId="2" xfId="0" applyNumberFormat="1" applyFont="1" applyFill="1" applyBorder="1" applyAlignment="1">
      <alignment horizontal="right" vertical="center"/>
    </xf>
    <xf numFmtId="188" fontId="5" fillId="2" borderId="2" xfId="0" applyNumberFormat="1" applyFont="1" applyFill="1" applyBorder="1" applyAlignment="1">
      <alignment horizontal="right" vertical="center"/>
    </xf>
    <xf numFmtId="188" fontId="7" fillId="0" borderId="2" xfId="0" applyNumberFormat="1" applyFont="1" applyBorder="1" applyAlignment="1">
      <alignment horizontal="right" vertical="center"/>
    </xf>
    <xf numFmtId="188" fontId="4" fillId="3" borderId="2" xfId="0" applyNumberFormat="1" applyFont="1" applyFill="1" applyBorder="1" applyAlignment="1">
      <alignment horizontal="right" vertical="center"/>
    </xf>
    <xf numFmtId="188" fontId="4" fillId="0" borderId="2" xfId="0" applyNumberFormat="1" applyFont="1" applyBorder="1" applyAlignment="1">
      <alignment horizontal="right" vertical="center"/>
    </xf>
    <xf numFmtId="188" fontId="6" fillId="0" borderId="9" xfId="0" applyNumberFormat="1" applyFont="1" applyFill="1" applyBorder="1" applyAlignment="1">
      <alignment horizontal="right" vertical="center"/>
    </xf>
    <xf numFmtId="188" fontId="5" fillId="0" borderId="9" xfId="0" applyNumberFormat="1" applyFont="1" applyFill="1" applyBorder="1" applyAlignment="1">
      <alignment horizontal="right" vertical="center"/>
    </xf>
    <xf numFmtId="188" fontId="7" fillId="0" borderId="9" xfId="0" applyNumberFormat="1" applyFont="1" applyFill="1" applyBorder="1" applyAlignment="1">
      <alignment horizontal="right" vertical="center"/>
    </xf>
    <xf numFmtId="188" fontId="4" fillId="2" borderId="9" xfId="0" applyNumberFormat="1" applyFont="1" applyFill="1" applyBorder="1" applyAlignment="1">
      <alignment horizontal="right" vertical="center"/>
    </xf>
    <xf numFmtId="188" fontId="4" fillId="3" borderId="9" xfId="0" applyNumberFormat="1" applyFont="1" applyFill="1" applyBorder="1" applyAlignment="1">
      <alignment horizontal="right" vertical="center"/>
    </xf>
    <xf numFmtId="188" fontId="4" fillId="3" borderId="3" xfId="0" applyNumberFormat="1" applyFont="1" applyFill="1" applyBorder="1" applyAlignment="1">
      <alignment horizontal="right" vertical="center"/>
    </xf>
    <xf numFmtId="188" fontId="4" fillId="0" borderId="3" xfId="0" applyNumberFormat="1" applyFont="1" applyBorder="1" applyAlignment="1">
      <alignment horizontal="right" vertical="center"/>
    </xf>
    <xf numFmtId="188" fontId="7" fillId="0" borderId="3" xfId="0" applyNumberFormat="1" applyFont="1" applyBorder="1" applyAlignment="1">
      <alignment horizontal="right" vertical="center"/>
    </xf>
    <xf numFmtId="188" fontId="5" fillId="0" borderId="2" xfId="0" applyNumberFormat="1" applyFont="1" applyFill="1" applyBorder="1" applyAlignment="1">
      <alignment horizontal="right" vertical="center"/>
    </xf>
    <xf numFmtId="0" fontId="7" fillId="0" borderId="2" xfId="0" applyFont="1" applyBorder="1" applyAlignment="1">
      <alignment wrapText="1"/>
    </xf>
    <xf numFmtId="188" fontId="4" fillId="5" borderId="2" xfId="0" applyNumberFormat="1" applyFont="1" applyFill="1" applyBorder="1" applyAlignment="1">
      <alignment horizontal="right" vertical="center"/>
    </xf>
    <xf numFmtId="186" fontId="4" fillId="5" borderId="7" xfId="0" applyNumberFormat="1" applyFont="1" applyFill="1" applyBorder="1" applyAlignment="1">
      <alignment horizontal="right" vertical="center"/>
    </xf>
    <xf numFmtId="188" fontId="4" fillId="5" borderId="2" xfId="0" applyNumberFormat="1" applyFont="1" applyFill="1" applyBorder="1" applyAlignment="1">
      <alignment horizontal="right" vertical="center"/>
    </xf>
    <xf numFmtId="0" fontId="10" fillId="0" borderId="0" xfId="0" applyFont="1" applyAlignment="1">
      <alignment vertical="center" wrapText="1"/>
    </xf>
    <xf numFmtId="0" fontId="11" fillId="6" borderId="0" xfId="0" applyFont="1" applyFill="1"/>
    <xf numFmtId="0" fontId="6" fillId="6" borderId="6" xfId="0" applyFont="1" applyFill="1" applyBorder="1" applyAlignment="1">
      <alignment horizontal="center" vertical="center"/>
    </xf>
    <xf numFmtId="0" fontId="6" fillId="6" borderId="2" xfId="0" applyFont="1" applyFill="1" applyBorder="1" applyAlignment="1">
      <alignment wrapText="1"/>
    </xf>
    <xf numFmtId="188" fontId="6" fillId="6" borderId="2" xfId="0" applyNumberFormat="1" applyFont="1" applyFill="1" applyBorder="1" applyAlignment="1">
      <alignment horizontal="right" vertical="center"/>
    </xf>
    <xf numFmtId="189" fontId="0" fillId="0" borderId="0" xfId="0" applyNumberFormat="1"/>
    <xf numFmtId="188" fontId="7" fillId="6" borderId="2" xfId="0" applyNumberFormat="1" applyFont="1" applyFill="1" applyBorder="1" applyAlignment="1">
      <alignment horizontal="right" vertical="center"/>
    </xf>
    <xf numFmtId="0" fontId="7" fillId="6" borderId="2" xfId="0" applyFont="1" applyFill="1" applyBorder="1" applyAlignment="1">
      <alignment vertical="top" wrapText="1"/>
    </xf>
    <xf numFmtId="49" fontId="7" fillId="0" borderId="2" xfId="0" applyNumberFormat="1" applyFont="1" applyBorder="1" applyAlignment="1">
      <alignment vertical="top" wrapText="1"/>
    </xf>
    <xf numFmtId="49" fontId="7" fillId="0" borderId="2" xfId="0" applyNumberFormat="1" applyFont="1" applyBorder="1" applyAlignment="1">
      <alignment wrapText="1"/>
    </xf>
    <xf numFmtId="188" fontId="4" fillId="5" borderId="2" xfId="0" applyNumberFormat="1" applyFont="1" applyFill="1" applyBorder="1" applyAlignment="1">
      <alignment horizontal="right" vertical="center"/>
    </xf>
    <xf numFmtId="186" fontId="4" fillId="5" borderId="7" xfId="0" applyNumberFormat="1" applyFont="1" applyFill="1" applyBorder="1" applyAlignment="1">
      <alignment horizontal="right" vertical="center"/>
    </xf>
    <xf numFmtId="0" fontId="4" fillId="0" borderId="0" xfId="0" applyFont="1" applyBorder="1" applyAlignment="1">
      <alignment horizontal="center" vertical="top" wrapText="1"/>
    </xf>
    <xf numFmtId="0" fontId="5" fillId="0" borderId="11" xfId="0" applyFont="1" applyBorder="1" applyAlignment="1">
      <alignment horizontal="right"/>
    </xf>
    <xf numFmtId="0" fontId="4" fillId="0" borderId="1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4" borderId="13" xfId="0" applyFont="1" applyFill="1" applyBorder="1" applyAlignment="1">
      <alignment horizontal="center"/>
    </xf>
    <xf numFmtId="0" fontId="4" fillId="4" borderId="14" xfId="0" applyFont="1" applyFill="1" applyBorder="1" applyAlignment="1">
      <alignment horizontal="center"/>
    </xf>
    <xf numFmtId="0" fontId="4" fillId="4" borderId="15" xfId="0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 vertical="center"/>
    </xf>
    <xf numFmtId="0" fontId="4" fillId="7" borderId="6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left" vertical="top" wrapText="1"/>
    </xf>
    <xf numFmtId="0" fontId="4" fillId="4" borderId="16" xfId="0" applyFont="1" applyFill="1" applyBorder="1" applyAlignment="1">
      <alignment horizontal="center"/>
    </xf>
    <xf numFmtId="0" fontId="4" fillId="4" borderId="17" xfId="0" applyFont="1" applyFill="1" applyBorder="1" applyAlignment="1">
      <alignment horizontal="center"/>
    </xf>
    <xf numFmtId="0" fontId="4" fillId="4" borderId="18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2"/>
  <sheetViews>
    <sheetView tabSelected="1" topLeftCell="A152" zoomScaleNormal="100" workbookViewId="0">
      <selection activeCell="D183" sqref="D183"/>
    </sheetView>
  </sheetViews>
  <sheetFormatPr defaultRowHeight="12.75" x14ac:dyDescent="0.2"/>
  <cols>
    <col min="1" max="1" width="13" customWidth="1"/>
    <col min="2" max="2" width="92.85546875" customWidth="1"/>
    <col min="3" max="3" width="24.140625" customWidth="1"/>
    <col min="4" max="4" width="23" customWidth="1"/>
    <col min="5" max="5" width="19.28515625" customWidth="1"/>
    <col min="6" max="6" width="11.28515625" bestFit="1" customWidth="1"/>
    <col min="7" max="7" width="12.7109375" customWidth="1"/>
  </cols>
  <sheetData>
    <row r="1" spans="1:5" ht="27.75" customHeight="1" x14ac:dyDescent="0.2">
      <c r="A1" s="94" t="s">
        <v>142</v>
      </c>
      <c r="B1" s="94"/>
      <c r="C1" s="94"/>
      <c r="D1" s="94"/>
      <c r="E1" s="94"/>
    </row>
    <row r="2" spans="1:5" ht="18.75" thickBot="1" x14ac:dyDescent="0.3">
      <c r="A2" s="95" t="s">
        <v>3</v>
      </c>
      <c r="B2" s="95"/>
      <c r="C2" s="95"/>
      <c r="D2" s="95"/>
      <c r="E2" s="95"/>
    </row>
    <row r="3" spans="1:5" ht="73.5" customHeight="1" thickBot="1" x14ac:dyDescent="0.25">
      <c r="A3" s="96" t="s">
        <v>137</v>
      </c>
      <c r="B3" s="97"/>
      <c r="C3" s="11" t="s">
        <v>143</v>
      </c>
      <c r="D3" s="11" t="s">
        <v>158</v>
      </c>
      <c r="E3" s="12" t="s">
        <v>58</v>
      </c>
    </row>
    <row r="4" spans="1:5" ht="27.75" customHeight="1" x14ac:dyDescent="0.25">
      <c r="A4" s="98" t="s">
        <v>4</v>
      </c>
      <c r="B4" s="99"/>
      <c r="C4" s="99"/>
      <c r="D4" s="99"/>
      <c r="E4" s="100"/>
    </row>
    <row r="5" spans="1:5" ht="18" x14ac:dyDescent="0.25">
      <c r="A5" s="13">
        <v>1000000</v>
      </c>
      <c r="B5" s="14" t="s">
        <v>59</v>
      </c>
      <c r="C5" s="65">
        <f>C7+C13+C21+C30+C38+C42+C46+C51+C52+C26+C39+C11</f>
        <v>161525.6274</v>
      </c>
      <c r="D5" s="65">
        <f>D7+D13+D21+D30+D38+D42+D46+D51+D52+D26+D39+D11</f>
        <v>131774.66938000001</v>
      </c>
      <c r="E5" s="15">
        <f>D5/C5*100</f>
        <v>81.581276916309321</v>
      </c>
    </row>
    <row r="6" spans="1:5" ht="18" x14ac:dyDescent="0.25">
      <c r="A6" s="17"/>
      <c r="B6" s="18" t="s">
        <v>60</v>
      </c>
      <c r="C6" s="62"/>
      <c r="D6" s="62"/>
      <c r="E6" s="19"/>
    </row>
    <row r="7" spans="1:5" ht="18.75" x14ac:dyDescent="0.3">
      <c r="A7" s="20">
        <v>1010000</v>
      </c>
      <c r="B7" s="21" t="s">
        <v>5</v>
      </c>
      <c r="C7" s="63">
        <f>SUM(C9:C10)</f>
        <v>102815.7</v>
      </c>
      <c r="D7" s="63">
        <f>SUM(D9:D10)</f>
        <v>75010.354000000007</v>
      </c>
      <c r="E7" s="22">
        <f>D7/C7*100</f>
        <v>72.956128295581323</v>
      </c>
    </row>
    <row r="8" spans="1:5" ht="18" x14ac:dyDescent="0.25">
      <c r="A8" s="20"/>
      <c r="B8" s="23" t="s">
        <v>6</v>
      </c>
      <c r="C8" s="2"/>
      <c r="D8" s="2"/>
      <c r="E8" s="19"/>
    </row>
    <row r="9" spans="1:5" ht="18.75" x14ac:dyDescent="0.3">
      <c r="A9" s="20">
        <v>1010100</v>
      </c>
      <c r="B9" s="24" t="s">
        <v>7</v>
      </c>
      <c r="C9" s="62">
        <v>4489.8</v>
      </c>
      <c r="D9" s="62">
        <v>2672.5770000000002</v>
      </c>
      <c r="E9" s="19">
        <f t="shared" ref="E9:E21" si="0">D9/C9*100</f>
        <v>59.525524522250436</v>
      </c>
    </row>
    <row r="10" spans="1:5" ht="18.75" x14ac:dyDescent="0.3">
      <c r="A10" s="20">
        <v>1010200</v>
      </c>
      <c r="B10" s="24" t="s">
        <v>8</v>
      </c>
      <c r="C10" s="62">
        <v>98325.9</v>
      </c>
      <c r="D10" s="62">
        <v>72337.777000000002</v>
      </c>
      <c r="E10" s="19">
        <f t="shared" si="0"/>
        <v>73.569402364992342</v>
      </c>
    </row>
    <row r="11" spans="1:5" ht="0.75" hidden="1" customHeight="1" x14ac:dyDescent="0.3">
      <c r="A11" s="17">
        <v>1030000</v>
      </c>
      <c r="B11" s="28" t="s">
        <v>112</v>
      </c>
      <c r="C11" s="63">
        <f>C12</f>
        <v>0</v>
      </c>
      <c r="D11" s="63">
        <f>D12</f>
        <v>0</v>
      </c>
      <c r="E11" s="22" t="e">
        <f t="shared" si="0"/>
        <v>#DIV/0!</v>
      </c>
    </row>
    <row r="12" spans="1:5" ht="18.75" hidden="1" x14ac:dyDescent="0.3">
      <c r="A12" s="20">
        <v>1030200</v>
      </c>
      <c r="B12" s="24" t="s">
        <v>113</v>
      </c>
      <c r="C12" s="62"/>
      <c r="D12" s="62"/>
      <c r="E12" s="19" t="e">
        <f t="shared" si="0"/>
        <v>#DIV/0!</v>
      </c>
    </row>
    <row r="13" spans="1:5" ht="18.75" x14ac:dyDescent="0.3">
      <c r="A13" s="17">
        <v>1050000</v>
      </c>
      <c r="B13" s="21" t="s">
        <v>9</v>
      </c>
      <c r="C13" s="63">
        <f>SUM(C14:C17)</f>
        <v>42190.799999999996</v>
      </c>
      <c r="D13" s="63">
        <f>SUM(D14:D17)</f>
        <v>38448.675000000003</v>
      </c>
      <c r="E13" s="22">
        <f t="shared" si="0"/>
        <v>91.130471572001497</v>
      </c>
    </row>
    <row r="14" spans="1:5" ht="37.5" x14ac:dyDescent="0.3">
      <c r="A14" s="20">
        <v>1050100</v>
      </c>
      <c r="B14" s="78" t="s">
        <v>130</v>
      </c>
      <c r="C14" s="66">
        <v>33638</v>
      </c>
      <c r="D14" s="66">
        <v>34446.338000000003</v>
      </c>
      <c r="E14" s="19">
        <f t="shared" si="0"/>
        <v>102.40305012188597</v>
      </c>
    </row>
    <row r="15" spans="1:5" ht="37.5" x14ac:dyDescent="0.2">
      <c r="A15" s="20">
        <v>1050200</v>
      </c>
      <c r="B15" s="25" t="s">
        <v>10</v>
      </c>
      <c r="C15" s="62">
        <v>72.599999999999994</v>
      </c>
      <c r="D15" s="62">
        <v>-1.5189999999999999</v>
      </c>
      <c r="E15" s="19">
        <f t="shared" si="0"/>
        <v>-2.0922865013774103</v>
      </c>
    </row>
    <row r="16" spans="1:5" ht="18.75" x14ac:dyDescent="0.2">
      <c r="A16" s="20">
        <v>1050300</v>
      </c>
      <c r="B16" s="25" t="s">
        <v>29</v>
      </c>
      <c r="C16" s="62">
        <v>980.2</v>
      </c>
      <c r="D16" s="62">
        <v>1316.8810000000001</v>
      </c>
      <c r="E16" s="19">
        <f t="shared" si="0"/>
        <v>134.34819424607224</v>
      </c>
    </row>
    <row r="17" spans="1:5" ht="56.25" x14ac:dyDescent="0.2">
      <c r="A17" s="20">
        <v>1050400</v>
      </c>
      <c r="B17" s="25" t="s">
        <v>111</v>
      </c>
      <c r="C17" s="62">
        <v>7500</v>
      </c>
      <c r="D17" s="62">
        <v>2686.9749999999999</v>
      </c>
      <c r="E17" s="19">
        <f t="shared" si="0"/>
        <v>35.826333333333331</v>
      </c>
    </row>
    <row r="18" spans="1:5" ht="18.75" hidden="1" x14ac:dyDescent="0.2">
      <c r="A18" s="20">
        <v>1060000</v>
      </c>
      <c r="B18" s="26" t="s">
        <v>11</v>
      </c>
      <c r="C18" s="62">
        <f>SUM(C19:C20)</f>
        <v>0</v>
      </c>
      <c r="D18" s="62"/>
      <c r="E18" s="19"/>
    </row>
    <row r="19" spans="1:5" ht="18.75" hidden="1" x14ac:dyDescent="0.2">
      <c r="A19" s="20">
        <v>1060100</v>
      </c>
      <c r="B19" s="25" t="s">
        <v>61</v>
      </c>
      <c r="C19" s="62"/>
      <c r="D19" s="62"/>
      <c r="E19" s="19"/>
    </row>
    <row r="20" spans="1:5" ht="18.75" hidden="1" x14ac:dyDescent="0.2">
      <c r="A20" s="20">
        <v>1060600</v>
      </c>
      <c r="B20" s="25" t="s">
        <v>12</v>
      </c>
      <c r="C20" s="62">
        <v>0</v>
      </c>
      <c r="D20" s="62"/>
      <c r="E20" s="19"/>
    </row>
    <row r="21" spans="1:5" ht="18" customHeight="1" x14ac:dyDescent="0.3">
      <c r="A21" s="17">
        <v>1080000</v>
      </c>
      <c r="B21" s="21" t="s">
        <v>13</v>
      </c>
      <c r="C21" s="63">
        <f>SUM(C22:C25)</f>
        <v>4031</v>
      </c>
      <c r="D21" s="63">
        <f>SUM(D22:D25)</f>
        <v>4599.4189999999999</v>
      </c>
      <c r="E21" s="19">
        <f t="shared" si="0"/>
        <v>114.10119077152072</v>
      </c>
    </row>
    <row r="22" spans="1:5" ht="18.75" x14ac:dyDescent="0.3">
      <c r="A22" s="20"/>
      <c r="B22" s="24" t="s">
        <v>6</v>
      </c>
      <c r="C22" s="62"/>
      <c r="D22" s="62"/>
      <c r="E22" s="19"/>
    </row>
    <row r="23" spans="1:5" ht="54" customHeight="1" x14ac:dyDescent="0.2">
      <c r="A23" s="20">
        <v>1080300</v>
      </c>
      <c r="B23" s="25" t="s">
        <v>62</v>
      </c>
      <c r="C23" s="62">
        <v>4031</v>
      </c>
      <c r="D23" s="62">
        <v>4609.4189999999999</v>
      </c>
      <c r="E23" s="19">
        <f t="shared" ref="E23:E31" si="1">D23/C23*100</f>
        <v>114.34926817166955</v>
      </c>
    </row>
    <row r="24" spans="1:5" ht="56.25" hidden="1" x14ac:dyDescent="0.2">
      <c r="A24" s="20">
        <v>1080700</v>
      </c>
      <c r="B24" s="25" t="s">
        <v>63</v>
      </c>
      <c r="C24" s="62"/>
      <c r="D24" s="62"/>
      <c r="E24" s="19" t="e">
        <f t="shared" si="1"/>
        <v>#DIV/0!</v>
      </c>
    </row>
    <row r="25" spans="1:5" ht="18.75" x14ac:dyDescent="0.2">
      <c r="A25" s="20">
        <v>1080715</v>
      </c>
      <c r="B25" s="25" t="s">
        <v>138</v>
      </c>
      <c r="C25" s="62">
        <v>0</v>
      </c>
      <c r="D25" s="62">
        <v>-10</v>
      </c>
      <c r="E25" s="19"/>
    </row>
    <row r="26" spans="1:5" ht="36.75" customHeight="1" x14ac:dyDescent="0.2">
      <c r="A26" s="17">
        <v>1090000</v>
      </c>
      <c r="B26" s="26" t="s">
        <v>64</v>
      </c>
      <c r="C26" s="63">
        <f>C29</f>
        <v>0</v>
      </c>
      <c r="D26" s="63">
        <f>D29</f>
        <v>2.0086499999999998</v>
      </c>
      <c r="E26" s="19"/>
    </row>
    <row r="27" spans="1:5" ht="18.75" hidden="1" x14ac:dyDescent="0.3">
      <c r="A27" s="20">
        <v>1090100</v>
      </c>
      <c r="B27" s="24" t="s">
        <v>65</v>
      </c>
      <c r="C27" s="62"/>
      <c r="D27" s="62"/>
      <c r="E27" s="19"/>
    </row>
    <row r="28" spans="1:5" ht="18.75" hidden="1" x14ac:dyDescent="0.3">
      <c r="A28" s="20">
        <v>1090400</v>
      </c>
      <c r="B28" s="24" t="s">
        <v>66</v>
      </c>
      <c r="C28" s="62"/>
      <c r="D28" s="62"/>
      <c r="E28" s="19"/>
    </row>
    <row r="29" spans="1:5" ht="18.75" x14ac:dyDescent="0.3">
      <c r="A29" s="20">
        <v>1090700</v>
      </c>
      <c r="B29" s="24" t="s">
        <v>67</v>
      </c>
      <c r="C29" s="62">
        <v>0</v>
      </c>
      <c r="D29" s="62">
        <v>2.0086499999999998</v>
      </c>
      <c r="E29" s="19"/>
    </row>
    <row r="30" spans="1:5" ht="55.5" customHeight="1" x14ac:dyDescent="0.2">
      <c r="A30" s="17">
        <v>1110000</v>
      </c>
      <c r="B30" s="27" t="s">
        <v>34</v>
      </c>
      <c r="C30" s="63">
        <f>C35+C32+C36+C31+C37+C33+C34</f>
        <v>8483.3000000000011</v>
      </c>
      <c r="D30" s="63">
        <f>D35+D32+D36+D31+D37+D33+D34</f>
        <v>8358.0490000000009</v>
      </c>
      <c r="E30" s="19">
        <f t="shared" si="1"/>
        <v>98.523558049344004</v>
      </c>
    </row>
    <row r="31" spans="1:5" ht="37.5" hidden="1" x14ac:dyDescent="0.2">
      <c r="A31" s="20">
        <v>1110305</v>
      </c>
      <c r="B31" s="25" t="s">
        <v>68</v>
      </c>
      <c r="C31" s="62"/>
      <c r="D31" s="62"/>
      <c r="E31" s="19" t="e">
        <f t="shared" si="1"/>
        <v>#DIV/0!</v>
      </c>
    </row>
    <row r="32" spans="1:5" ht="37.5" x14ac:dyDescent="0.2">
      <c r="A32" s="20">
        <v>1110501</v>
      </c>
      <c r="B32" s="89" t="s">
        <v>118</v>
      </c>
      <c r="C32" s="62">
        <v>5060</v>
      </c>
      <c r="D32" s="62">
        <v>5213.2439999999997</v>
      </c>
      <c r="E32" s="19">
        <f t="shared" ref="E32:E45" si="2">D32/C32*100</f>
        <v>103.0285375494071</v>
      </c>
    </row>
    <row r="33" spans="1:6" ht="60" customHeight="1" x14ac:dyDescent="0.2">
      <c r="A33" s="20">
        <v>1110502</v>
      </c>
      <c r="B33" s="25" t="s">
        <v>114</v>
      </c>
      <c r="C33" s="62">
        <v>2744.9</v>
      </c>
      <c r="D33" s="62">
        <v>2577.252</v>
      </c>
      <c r="E33" s="19">
        <f t="shared" si="2"/>
        <v>93.892382236147029</v>
      </c>
    </row>
    <row r="34" spans="1:6" ht="75" x14ac:dyDescent="0.2">
      <c r="A34" s="20">
        <v>1110503</v>
      </c>
      <c r="B34" s="25" t="s">
        <v>116</v>
      </c>
      <c r="C34" s="62">
        <v>99.7</v>
      </c>
      <c r="D34" s="62">
        <v>54.137</v>
      </c>
      <c r="E34" s="19">
        <f t="shared" si="2"/>
        <v>54.299899699097288</v>
      </c>
    </row>
    <row r="35" spans="1:6" ht="34.5" customHeight="1" x14ac:dyDescent="0.2">
      <c r="A35" s="20">
        <v>1110507</v>
      </c>
      <c r="B35" s="25" t="s">
        <v>115</v>
      </c>
      <c r="C35" s="62">
        <v>411.3</v>
      </c>
      <c r="D35" s="62">
        <v>378.46800000000002</v>
      </c>
      <c r="E35" s="19">
        <f t="shared" si="2"/>
        <v>92.017505470459511</v>
      </c>
    </row>
    <row r="36" spans="1:6" ht="37.5" x14ac:dyDescent="0.2">
      <c r="A36" s="20">
        <v>1110701</v>
      </c>
      <c r="B36" s="25" t="s">
        <v>70</v>
      </c>
      <c r="C36" s="62">
        <v>5</v>
      </c>
      <c r="D36" s="62">
        <v>0</v>
      </c>
      <c r="E36" s="19">
        <f t="shared" si="2"/>
        <v>0</v>
      </c>
    </row>
    <row r="37" spans="1:6" ht="37.5" x14ac:dyDescent="0.2">
      <c r="A37" s="20">
        <v>1110900</v>
      </c>
      <c r="B37" s="25" t="s">
        <v>69</v>
      </c>
      <c r="C37" s="62">
        <v>162.4</v>
      </c>
      <c r="D37" s="62">
        <v>134.94800000000001</v>
      </c>
      <c r="E37" s="19">
        <f t="shared" si="2"/>
        <v>83.096059113300498</v>
      </c>
    </row>
    <row r="38" spans="1:6" ht="18.75" x14ac:dyDescent="0.3">
      <c r="A38" s="17">
        <v>1120100</v>
      </c>
      <c r="B38" s="28" t="s">
        <v>71</v>
      </c>
      <c r="C38" s="63">
        <v>595</v>
      </c>
      <c r="D38" s="63">
        <v>635.50072999999998</v>
      </c>
      <c r="E38" s="22">
        <f t="shared" si="2"/>
        <v>106.80684537815127</v>
      </c>
      <c r="F38" s="60"/>
    </row>
    <row r="39" spans="1:6" ht="37.5" x14ac:dyDescent="0.3">
      <c r="A39" s="17">
        <v>1130000</v>
      </c>
      <c r="B39" s="28" t="s">
        <v>35</v>
      </c>
      <c r="C39" s="63">
        <f>C40+C41</f>
        <v>1287.702</v>
      </c>
      <c r="D39" s="63">
        <f>D40+D41</f>
        <v>1537.2950000000001</v>
      </c>
      <c r="E39" s="22">
        <f t="shared" si="2"/>
        <v>119.38282304446216</v>
      </c>
    </row>
    <row r="40" spans="1:6" ht="34.5" customHeight="1" x14ac:dyDescent="0.3">
      <c r="A40" s="20">
        <v>1130100</v>
      </c>
      <c r="B40" s="78" t="s">
        <v>123</v>
      </c>
      <c r="C40" s="66">
        <v>1287.702</v>
      </c>
      <c r="D40" s="66">
        <v>1364.3430000000001</v>
      </c>
      <c r="E40" s="33">
        <f t="shared" si="2"/>
        <v>105.95176523760932</v>
      </c>
    </row>
    <row r="41" spans="1:6" ht="37.5" x14ac:dyDescent="0.3">
      <c r="A41" s="20">
        <v>1130200</v>
      </c>
      <c r="B41" s="78" t="s">
        <v>124</v>
      </c>
      <c r="C41" s="66"/>
      <c r="D41" s="66">
        <v>172.952</v>
      </c>
      <c r="E41" s="33" t="e">
        <f t="shared" si="2"/>
        <v>#DIV/0!</v>
      </c>
    </row>
    <row r="42" spans="1:6" ht="25.5" customHeight="1" x14ac:dyDescent="0.3">
      <c r="A42" s="20">
        <v>1140000</v>
      </c>
      <c r="B42" s="28" t="s">
        <v>72</v>
      </c>
      <c r="C42" s="63">
        <f>C43+C44+C45</f>
        <v>1741.5320000000002</v>
      </c>
      <c r="D42" s="63">
        <f>D43+D44+D45</f>
        <v>2332.9369999999999</v>
      </c>
      <c r="E42" s="33">
        <f t="shared" si="2"/>
        <v>133.95889366373973</v>
      </c>
    </row>
    <row r="43" spans="1:6" ht="93.75" hidden="1" x14ac:dyDescent="0.3">
      <c r="A43" s="20">
        <v>1140200</v>
      </c>
      <c r="B43" s="78" t="s">
        <v>139</v>
      </c>
      <c r="C43" s="66">
        <v>0</v>
      </c>
      <c r="D43" s="66">
        <v>0</v>
      </c>
      <c r="E43" s="33"/>
    </row>
    <row r="44" spans="1:6" ht="44.25" customHeight="1" x14ac:dyDescent="0.3">
      <c r="A44" s="20">
        <v>1140600</v>
      </c>
      <c r="B44" s="78" t="s">
        <v>140</v>
      </c>
      <c r="C44" s="66">
        <v>856.66899999999998</v>
      </c>
      <c r="D44" s="66">
        <v>1229.961</v>
      </c>
      <c r="E44" s="33">
        <f t="shared" si="2"/>
        <v>143.57482294795307</v>
      </c>
    </row>
    <row r="45" spans="1:6" ht="60.75" customHeight="1" x14ac:dyDescent="0.3">
      <c r="A45" s="20">
        <v>1141300</v>
      </c>
      <c r="B45" s="78" t="s">
        <v>144</v>
      </c>
      <c r="C45" s="66">
        <v>884.86300000000006</v>
      </c>
      <c r="D45" s="66">
        <v>1102.9760000000001</v>
      </c>
      <c r="E45" s="33">
        <f t="shared" si="2"/>
        <v>124.64935249863538</v>
      </c>
    </row>
    <row r="46" spans="1:6" ht="18.75" x14ac:dyDescent="0.3">
      <c r="A46" s="20">
        <v>1160000</v>
      </c>
      <c r="B46" s="21" t="s">
        <v>14</v>
      </c>
      <c r="C46" s="63">
        <f>SUM(C47:C50)</f>
        <v>380.59339999999997</v>
      </c>
      <c r="D46" s="63">
        <f>SUM(D47:D50)</f>
        <v>850.43100000000004</v>
      </c>
      <c r="E46" s="22">
        <f>D46/C46*100</f>
        <v>223.4486987950921</v>
      </c>
    </row>
    <row r="47" spans="1:6" ht="38.25" customHeight="1" x14ac:dyDescent="0.2">
      <c r="A47" s="20">
        <v>1160100</v>
      </c>
      <c r="B47" s="82" t="s">
        <v>131</v>
      </c>
      <c r="C47" s="66">
        <v>293.03699999999998</v>
      </c>
      <c r="D47" s="66">
        <v>516.11199999999997</v>
      </c>
      <c r="E47" s="19">
        <f>D47/C47*100</f>
        <v>176.12519920692608</v>
      </c>
    </row>
    <row r="48" spans="1:6" ht="131.25" hidden="1" x14ac:dyDescent="0.2">
      <c r="A48" s="20">
        <v>1160700</v>
      </c>
      <c r="B48" s="82" t="s">
        <v>132</v>
      </c>
      <c r="C48" s="66"/>
      <c r="D48" s="66"/>
      <c r="E48" s="19" t="e">
        <f>D48/C48*100</f>
        <v>#DIV/0!</v>
      </c>
    </row>
    <row r="49" spans="1:6" ht="21.75" customHeight="1" x14ac:dyDescent="0.2">
      <c r="A49" s="20">
        <v>1161000</v>
      </c>
      <c r="B49" s="25" t="s">
        <v>133</v>
      </c>
      <c r="C49" s="66">
        <v>87.556399999999996</v>
      </c>
      <c r="D49" s="66">
        <v>-17.154</v>
      </c>
      <c r="E49" s="19">
        <f>D49/C49*100</f>
        <v>-19.591943021869334</v>
      </c>
    </row>
    <row r="50" spans="1:6" ht="18" customHeight="1" x14ac:dyDescent="0.2">
      <c r="A50" s="20">
        <v>1161100</v>
      </c>
      <c r="B50" s="25" t="s">
        <v>134</v>
      </c>
      <c r="C50" s="66">
        <v>0</v>
      </c>
      <c r="D50" s="66">
        <v>351.47300000000001</v>
      </c>
      <c r="E50" s="19" t="e">
        <f>D50/C50*100</f>
        <v>#DIV/0!</v>
      </c>
    </row>
    <row r="51" spans="1:6" ht="18.75" hidden="1" x14ac:dyDescent="0.2">
      <c r="A51" s="20">
        <v>1170000</v>
      </c>
      <c r="B51" s="26" t="s">
        <v>15</v>
      </c>
      <c r="C51" s="63">
        <v>0</v>
      </c>
      <c r="D51" s="63"/>
      <c r="E51" s="19"/>
    </row>
    <row r="52" spans="1:6" ht="18.75" hidden="1" x14ac:dyDescent="0.2">
      <c r="A52" s="20">
        <v>1180000</v>
      </c>
      <c r="B52" s="26" t="s">
        <v>73</v>
      </c>
      <c r="C52" s="63"/>
      <c r="D52" s="63"/>
      <c r="E52" s="22"/>
    </row>
    <row r="53" spans="1:6" ht="18.75" x14ac:dyDescent="0.3">
      <c r="A53" s="20"/>
      <c r="B53" s="29" t="s">
        <v>16</v>
      </c>
      <c r="C53" s="62">
        <f>SUM(C5)</f>
        <v>161525.6274</v>
      </c>
      <c r="D53" s="62">
        <f>SUM(D5)</f>
        <v>131774.66938000001</v>
      </c>
      <c r="E53" s="19">
        <f t="shared" ref="E53:E59" si="3">D53/C53*100</f>
        <v>81.581276916309321</v>
      </c>
    </row>
    <row r="54" spans="1:6" ht="18" x14ac:dyDescent="0.25">
      <c r="A54" s="13">
        <v>2000000</v>
      </c>
      <c r="B54" s="30" t="s">
        <v>74</v>
      </c>
      <c r="C54" s="64">
        <f>C55+C64+C65+C66</f>
        <v>1664493.8279000001</v>
      </c>
      <c r="D54" s="64">
        <f>D55+D64+D65+D66</f>
        <v>1190370.76734</v>
      </c>
      <c r="E54" s="31">
        <f t="shared" si="3"/>
        <v>71.515481006128155</v>
      </c>
    </row>
    <row r="55" spans="1:6" ht="20.25" customHeight="1" x14ac:dyDescent="0.3">
      <c r="A55" s="20">
        <v>2020000</v>
      </c>
      <c r="B55" s="24" t="s">
        <v>17</v>
      </c>
      <c r="C55" s="62">
        <f>C56+C60+C61+C62+C63</f>
        <v>1664493.8329</v>
      </c>
      <c r="D55" s="62">
        <f>D56+D60+D61+D62+D63</f>
        <v>1190193.6506999999</v>
      </c>
      <c r="E55" s="19">
        <f t="shared" si="3"/>
        <v>71.504839920395469</v>
      </c>
    </row>
    <row r="56" spans="1:6" ht="15.75" customHeight="1" x14ac:dyDescent="0.3">
      <c r="A56" s="20">
        <v>2021000</v>
      </c>
      <c r="B56" s="24" t="s">
        <v>75</v>
      </c>
      <c r="C56" s="62">
        <f>SUM(C57:C58)+C59</f>
        <v>732599.1</v>
      </c>
      <c r="D56" s="62">
        <f>SUM(D57:D58)+D59</f>
        <v>527309.39999999991</v>
      </c>
      <c r="E56" s="19">
        <f t="shared" si="3"/>
        <v>71.977893502735654</v>
      </c>
    </row>
    <row r="57" spans="1:6" ht="18.75" x14ac:dyDescent="0.3">
      <c r="A57" s="20"/>
      <c r="B57" s="24" t="s">
        <v>76</v>
      </c>
      <c r="C57" s="62">
        <v>273300.8</v>
      </c>
      <c r="D57" s="62">
        <v>273300.8</v>
      </c>
      <c r="E57" s="19">
        <f t="shared" si="3"/>
        <v>100</v>
      </c>
    </row>
    <row r="58" spans="1:6" ht="18.75" x14ac:dyDescent="0.3">
      <c r="A58" s="20"/>
      <c r="B58" s="24" t="s">
        <v>77</v>
      </c>
      <c r="C58" s="62">
        <v>316804.3</v>
      </c>
      <c r="D58" s="62">
        <v>213233.9</v>
      </c>
      <c r="E58" s="19">
        <f t="shared" si="3"/>
        <v>67.307766971597289</v>
      </c>
    </row>
    <row r="59" spans="1:6" ht="18.75" x14ac:dyDescent="0.3">
      <c r="A59" s="20"/>
      <c r="B59" s="24" t="s">
        <v>78</v>
      </c>
      <c r="C59" s="62">
        <v>142494</v>
      </c>
      <c r="D59" s="62">
        <v>40774.699999999997</v>
      </c>
      <c r="E59" s="19">
        <f t="shared" si="3"/>
        <v>28.615029404746867</v>
      </c>
    </row>
    <row r="60" spans="1:6" ht="18.75" x14ac:dyDescent="0.3">
      <c r="A60" s="20">
        <v>2022000</v>
      </c>
      <c r="B60" s="24" t="s">
        <v>19</v>
      </c>
      <c r="C60" s="62">
        <v>111340.72354000001</v>
      </c>
      <c r="D60" s="62">
        <v>60621.792999999998</v>
      </c>
      <c r="E60" s="19">
        <f t="shared" ref="E60:E67" si="4">D60/C60*100</f>
        <v>54.447098125980077</v>
      </c>
      <c r="F60" s="87"/>
    </row>
    <row r="61" spans="1:6" ht="18.75" x14ac:dyDescent="0.3">
      <c r="A61" s="20">
        <v>2023000</v>
      </c>
      <c r="B61" s="24" t="s">
        <v>18</v>
      </c>
      <c r="C61" s="62">
        <v>618891.60375999997</v>
      </c>
      <c r="D61" s="62">
        <v>439320.64569999999</v>
      </c>
      <c r="E61" s="19">
        <f t="shared" si="4"/>
        <v>70.985071219412461</v>
      </c>
    </row>
    <row r="62" spans="1:6" ht="18" customHeight="1" x14ac:dyDescent="0.2">
      <c r="A62" s="20">
        <v>2024000</v>
      </c>
      <c r="B62" s="25" t="s">
        <v>97</v>
      </c>
      <c r="C62" s="62">
        <v>201662.4056</v>
      </c>
      <c r="D62" s="62">
        <v>162941.81200000001</v>
      </c>
      <c r="E62" s="19">
        <f t="shared" si="4"/>
        <v>80.799299956382157</v>
      </c>
    </row>
    <row r="63" spans="1:6" ht="18.75" hidden="1" x14ac:dyDescent="0.2">
      <c r="A63" s="20">
        <v>2020900</v>
      </c>
      <c r="B63" s="25" t="s">
        <v>79</v>
      </c>
      <c r="C63" s="62"/>
      <c r="D63" s="62"/>
      <c r="E63" s="19" t="e">
        <f t="shared" si="4"/>
        <v>#DIV/0!</v>
      </c>
    </row>
    <row r="64" spans="1:6" ht="18.75" x14ac:dyDescent="0.2">
      <c r="A64" s="20">
        <v>2070500</v>
      </c>
      <c r="B64" s="25" t="s">
        <v>79</v>
      </c>
      <c r="C64" s="62">
        <v>0</v>
      </c>
      <c r="D64" s="62">
        <v>100</v>
      </c>
      <c r="E64" s="19"/>
    </row>
    <row r="65" spans="1:5" ht="23.25" customHeight="1" x14ac:dyDescent="0.2">
      <c r="A65" s="43">
        <v>2180000</v>
      </c>
      <c r="B65" s="44" t="s">
        <v>73</v>
      </c>
      <c r="C65" s="65">
        <v>2333.232</v>
      </c>
      <c r="D65" s="65">
        <v>2497.0538499999998</v>
      </c>
      <c r="E65" s="16"/>
    </row>
    <row r="66" spans="1:5" ht="18.75" x14ac:dyDescent="0.2">
      <c r="A66" s="43">
        <v>2190000</v>
      </c>
      <c r="B66" s="44" t="s">
        <v>47</v>
      </c>
      <c r="C66" s="65">
        <v>-2333.2370000000001</v>
      </c>
      <c r="D66" s="65">
        <v>-2419.9372100000001</v>
      </c>
      <c r="E66" s="16"/>
    </row>
    <row r="67" spans="1:5" ht="0.75" customHeight="1" x14ac:dyDescent="0.2">
      <c r="A67" s="102">
        <v>3000000</v>
      </c>
      <c r="B67" s="103" t="s">
        <v>20</v>
      </c>
      <c r="C67" s="92">
        <f>SUM(C69:C71)</f>
        <v>0</v>
      </c>
      <c r="D67" s="92">
        <f>SUM(D69:D71)</f>
        <v>0</v>
      </c>
      <c r="E67" s="93" t="e">
        <f t="shared" si="4"/>
        <v>#DIV/0!</v>
      </c>
    </row>
    <row r="68" spans="1:5" ht="29.25" hidden="1" customHeight="1" x14ac:dyDescent="0.2">
      <c r="A68" s="102"/>
      <c r="B68" s="103"/>
      <c r="C68" s="92"/>
      <c r="D68" s="92"/>
      <c r="E68" s="93"/>
    </row>
    <row r="69" spans="1:5" ht="18.75" hidden="1" customHeight="1" x14ac:dyDescent="0.2">
      <c r="A69" s="20">
        <v>3020100</v>
      </c>
      <c r="B69" s="32" t="s">
        <v>80</v>
      </c>
      <c r="C69" s="66"/>
      <c r="D69" s="66"/>
      <c r="E69" s="33" t="e">
        <f>D69/C69*100</f>
        <v>#DIV/0!</v>
      </c>
    </row>
    <row r="70" spans="1:5" ht="37.5" hidden="1" x14ac:dyDescent="0.2">
      <c r="A70" s="20">
        <v>3030200</v>
      </c>
      <c r="B70" s="32" t="s">
        <v>81</v>
      </c>
      <c r="C70" s="66"/>
      <c r="D70" s="66"/>
      <c r="E70" s="33" t="e">
        <f>D70/C70*100</f>
        <v>#DIV/0!</v>
      </c>
    </row>
    <row r="71" spans="1:5" ht="37.5" hidden="1" x14ac:dyDescent="0.2">
      <c r="A71" s="20">
        <v>3030300</v>
      </c>
      <c r="B71" s="32" t="s">
        <v>82</v>
      </c>
      <c r="C71" s="66"/>
      <c r="D71" s="66"/>
      <c r="E71" s="33" t="e">
        <f>D71/C71*100</f>
        <v>#DIV/0!</v>
      </c>
    </row>
    <row r="72" spans="1:5" ht="27" customHeight="1" x14ac:dyDescent="0.25">
      <c r="A72" s="34"/>
      <c r="B72" s="35" t="s">
        <v>21</v>
      </c>
      <c r="C72" s="67">
        <f>SUM(C53+C54+C67)</f>
        <v>1826019.4553</v>
      </c>
      <c r="D72" s="67">
        <f>SUM(D53+D54+D67)</f>
        <v>1322145.4367200001</v>
      </c>
      <c r="E72" s="36">
        <f>D72/C72*100</f>
        <v>72.405878967088128</v>
      </c>
    </row>
    <row r="73" spans="1:5" ht="18" x14ac:dyDescent="0.2">
      <c r="A73" s="17"/>
      <c r="B73" s="37"/>
      <c r="C73" s="38"/>
      <c r="D73" s="38"/>
      <c r="E73" s="19"/>
    </row>
    <row r="74" spans="1:5" ht="18" x14ac:dyDescent="0.25">
      <c r="A74" s="104" t="s">
        <v>22</v>
      </c>
      <c r="B74" s="105"/>
      <c r="C74" s="105"/>
      <c r="D74" s="105"/>
      <c r="E74" s="106"/>
    </row>
    <row r="75" spans="1:5" ht="18" x14ac:dyDescent="0.25">
      <c r="A75" s="13">
        <v>1</v>
      </c>
      <c r="B75" s="30" t="s">
        <v>30</v>
      </c>
      <c r="C75" s="64">
        <f>C76+C78+C82+C87+C91+C93+C90+C85+C92</f>
        <v>125417.053</v>
      </c>
      <c r="D75" s="64">
        <f>D76+D78+D82+D87+D91+D93+D90+D85+D92</f>
        <v>83641.115000000005</v>
      </c>
      <c r="E75" s="16">
        <f>D75/C75*100</f>
        <v>66.690384600250496</v>
      </c>
    </row>
    <row r="76" spans="1:5" ht="36" x14ac:dyDescent="0.2">
      <c r="A76" s="17">
        <v>102</v>
      </c>
      <c r="B76" s="39" t="s">
        <v>83</v>
      </c>
      <c r="C76" s="68">
        <f>C77</f>
        <v>2496.6579999999999</v>
      </c>
      <c r="D76" s="68">
        <f>D77</f>
        <v>1997.9469999999999</v>
      </c>
      <c r="E76" s="19">
        <f>D76/C76*100</f>
        <v>80.024857229143919</v>
      </c>
    </row>
    <row r="77" spans="1:5" ht="18.75" x14ac:dyDescent="0.3">
      <c r="A77" s="20"/>
      <c r="B77" s="24" t="s">
        <v>26</v>
      </c>
      <c r="C77" s="62">
        <v>2496.6579999999999</v>
      </c>
      <c r="D77" s="62">
        <v>1997.9469999999999</v>
      </c>
      <c r="E77" s="19">
        <f>D77/C77*100</f>
        <v>80.024857229143919</v>
      </c>
    </row>
    <row r="78" spans="1:5" ht="37.5" x14ac:dyDescent="0.2">
      <c r="A78" s="17">
        <v>103</v>
      </c>
      <c r="B78" s="26" t="s">
        <v>84</v>
      </c>
      <c r="C78" s="68">
        <f>SUM(C79:C81)</f>
        <v>4861.4399999999996</v>
      </c>
      <c r="D78" s="68">
        <f>SUM(D79:D81)</f>
        <v>3682.741</v>
      </c>
      <c r="E78" s="19">
        <f t="shared" ref="E78:E93" si="5">D78/C78*100</f>
        <v>75.754118121379676</v>
      </c>
    </row>
    <row r="79" spans="1:5" ht="18.75" x14ac:dyDescent="0.2">
      <c r="A79" s="20"/>
      <c r="B79" s="25" t="s">
        <v>85</v>
      </c>
      <c r="C79" s="62">
        <f>2956.538+892.874</f>
        <v>3849.4120000000003</v>
      </c>
      <c r="D79" s="62">
        <f>2236.623+622.282</f>
        <v>2858.9050000000002</v>
      </c>
      <c r="E79" s="19">
        <f t="shared" si="5"/>
        <v>74.268615570378017</v>
      </c>
    </row>
    <row r="80" spans="1:5" ht="18.75" x14ac:dyDescent="0.2">
      <c r="A80" s="20"/>
      <c r="B80" s="25" t="s">
        <v>145</v>
      </c>
      <c r="C80" s="62">
        <v>293.7</v>
      </c>
      <c r="D80" s="62">
        <v>228.666</v>
      </c>
      <c r="E80" s="19"/>
    </row>
    <row r="81" spans="1:5" ht="18.75" x14ac:dyDescent="0.3">
      <c r="A81" s="20"/>
      <c r="B81" s="24" t="s">
        <v>23</v>
      </c>
      <c r="C81" s="62">
        <f>4861.44-C79-C80</f>
        <v>718.32799999999929</v>
      </c>
      <c r="D81" s="62">
        <f>3682.741-D79-D80</f>
        <v>595.16999999999985</v>
      </c>
      <c r="E81" s="19">
        <f t="shared" si="5"/>
        <v>82.854907507433992</v>
      </c>
    </row>
    <row r="82" spans="1:5" ht="18.75" x14ac:dyDescent="0.3">
      <c r="A82" s="17">
        <v>104</v>
      </c>
      <c r="B82" s="21" t="s">
        <v>86</v>
      </c>
      <c r="C82" s="68">
        <f>SUM(C83:C84)</f>
        <v>63740.125</v>
      </c>
      <c r="D82" s="68">
        <f>SUM(D83:D84)</f>
        <v>40618.788999999997</v>
      </c>
      <c r="E82" s="19">
        <f t="shared" si="5"/>
        <v>63.725618674265228</v>
      </c>
    </row>
    <row r="83" spans="1:5" ht="18.75" x14ac:dyDescent="0.3">
      <c r="A83" s="20"/>
      <c r="B83" s="24" t="s">
        <v>44</v>
      </c>
      <c r="C83" s="62">
        <f>32929.756+9944.788</f>
        <v>42874.544000000002</v>
      </c>
      <c r="D83" s="62">
        <f>23856.961+6995.308</f>
        <v>30852.269</v>
      </c>
      <c r="E83" s="19">
        <f t="shared" si="5"/>
        <v>71.959410227196813</v>
      </c>
    </row>
    <row r="84" spans="1:5" ht="18.75" x14ac:dyDescent="0.3">
      <c r="A84" s="20"/>
      <c r="B84" s="24" t="s">
        <v>40</v>
      </c>
      <c r="C84" s="62">
        <f>63740.125-C83</f>
        <v>20865.580999999998</v>
      </c>
      <c r="D84" s="62">
        <f>40618.789-D83</f>
        <v>9766.5199999999968</v>
      </c>
      <c r="E84" s="19">
        <f t="shared" si="5"/>
        <v>46.80684424747146</v>
      </c>
    </row>
    <row r="85" spans="1:5" ht="18.75" x14ac:dyDescent="0.3">
      <c r="A85" s="17">
        <v>105</v>
      </c>
      <c r="B85" s="21" t="s">
        <v>48</v>
      </c>
      <c r="C85" s="68">
        <f>SUM(C86)</f>
        <v>107.2</v>
      </c>
      <c r="D85" s="68">
        <f>SUM(D86)</f>
        <v>90.102000000000004</v>
      </c>
      <c r="E85" s="19">
        <f t="shared" si="5"/>
        <v>84.050373134328353</v>
      </c>
    </row>
    <row r="86" spans="1:5" ht="18.75" x14ac:dyDescent="0.3">
      <c r="A86" s="20"/>
      <c r="B86" s="24" t="s">
        <v>49</v>
      </c>
      <c r="C86" s="62">
        <v>107.2</v>
      </c>
      <c r="D86" s="62">
        <v>90.102000000000004</v>
      </c>
      <c r="E86" s="19">
        <f t="shared" si="5"/>
        <v>84.050373134328353</v>
      </c>
    </row>
    <row r="87" spans="1:5" ht="56.25" x14ac:dyDescent="0.2">
      <c r="A87" s="17">
        <v>106</v>
      </c>
      <c r="B87" s="26" t="s">
        <v>146</v>
      </c>
      <c r="C87" s="68">
        <f>SUM(C88:C89)</f>
        <v>19267.832999999999</v>
      </c>
      <c r="D87" s="68">
        <f>SUM(D88:D89)</f>
        <v>12648.811</v>
      </c>
      <c r="E87" s="19">
        <f t="shared" si="5"/>
        <v>65.647294119686421</v>
      </c>
    </row>
    <row r="88" spans="1:5" ht="18.75" x14ac:dyDescent="0.3">
      <c r="A88" s="20"/>
      <c r="B88" s="24" t="s">
        <v>44</v>
      </c>
      <c r="C88" s="62">
        <f>13251.831+4002.051</f>
        <v>17253.882000000001</v>
      </c>
      <c r="D88" s="62">
        <f>8723.174+2462.634</f>
        <v>11185.808000000001</v>
      </c>
      <c r="E88" s="19">
        <f t="shared" si="5"/>
        <v>64.830674047730241</v>
      </c>
    </row>
    <row r="89" spans="1:5" ht="17.25" customHeight="1" x14ac:dyDescent="0.3">
      <c r="A89" s="20"/>
      <c r="B89" s="24" t="s">
        <v>40</v>
      </c>
      <c r="C89" s="62">
        <f>19267.833-C88</f>
        <v>2013.9509999999973</v>
      </c>
      <c r="D89" s="62">
        <f>12648.811-D88</f>
        <v>1463.0029999999988</v>
      </c>
      <c r="E89" s="19">
        <f t="shared" si="5"/>
        <v>72.643425783447597</v>
      </c>
    </row>
    <row r="90" spans="1:5" ht="18.75" hidden="1" x14ac:dyDescent="0.2">
      <c r="A90" s="17">
        <v>107</v>
      </c>
      <c r="B90" s="26" t="s">
        <v>36</v>
      </c>
      <c r="C90" s="68"/>
      <c r="D90" s="68"/>
      <c r="E90" s="19" t="e">
        <f t="shared" si="5"/>
        <v>#DIV/0!</v>
      </c>
    </row>
    <row r="91" spans="1:5" ht="18.75" x14ac:dyDescent="0.2">
      <c r="A91" s="17">
        <v>111</v>
      </c>
      <c r="B91" s="26" t="s">
        <v>87</v>
      </c>
      <c r="C91" s="68">
        <v>1358.444</v>
      </c>
      <c r="D91" s="68">
        <v>0</v>
      </c>
      <c r="E91" s="19">
        <f t="shared" si="5"/>
        <v>0</v>
      </c>
    </row>
    <row r="92" spans="1:5" ht="18.75" hidden="1" x14ac:dyDescent="0.2">
      <c r="A92" s="17">
        <v>107</v>
      </c>
      <c r="B92" s="26" t="s">
        <v>36</v>
      </c>
      <c r="C92" s="68">
        <v>0</v>
      </c>
      <c r="D92" s="68">
        <v>0</v>
      </c>
      <c r="E92" s="19" t="e">
        <f t="shared" si="5"/>
        <v>#DIV/0!</v>
      </c>
    </row>
    <row r="93" spans="1:5" ht="18.75" x14ac:dyDescent="0.2">
      <c r="A93" s="17">
        <v>113</v>
      </c>
      <c r="B93" s="26" t="s">
        <v>37</v>
      </c>
      <c r="C93" s="68">
        <f>SUM(C94:C96)</f>
        <v>33585.353000000003</v>
      </c>
      <c r="D93" s="68">
        <f>SUM(D94:D96)</f>
        <v>24602.724999999999</v>
      </c>
      <c r="E93" s="19">
        <f t="shared" si="5"/>
        <v>73.254329052310382</v>
      </c>
    </row>
    <row r="94" spans="1:5" ht="18.75" x14ac:dyDescent="0.2">
      <c r="A94" s="20"/>
      <c r="B94" s="25" t="s">
        <v>38</v>
      </c>
      <c r="C94" s="77">
        <f>16162.741+4881.15+4851.198+1465.063</f>
        <v>27360.152000000002</v>
      </c>
      <c r="D94" s="77">
        <f>12096.966+3518.332+3390.758+945.908</f>
        <v>19951.964</v>
      </c>
      <c r="E94" s="19">
        <f t="shared" ref="E94:E181" si="6">D94/C94*100</f>
        <v>72.923439899018092</v>
      </c>
    </row>
    <row r="95" spans="1:5" ht="18.75" x14ac:dyDescent="0.2">
      <c r="A95" s="20"/>
      <c r="B95" s="25" t="s">
        <v>49</v>
      </c>
      <c r="C95" s="77">
        <f>33585.353-C94-C96</f>
        <v>6138.9850000000006</v>
      </c>
      <c r="D95" s="77">
        <f>24602.725-D94-D96</f>
        <v>4567.985999999999</v>
      </c>
      <c r="E95" s="19">
        <f t="shared" si="6"/>
        <v>74.409466711516615</v>
      </c>
    </row>
    <row r="96" spans="1:5" ht="18.75" x14ac:dyDescent="0.2">
      <c r="A96" s="20"/>
      <c r="B96" s="25" t="s">
        <v>99</v>
      </c>
      <c r="C96" s="77">
        <v>86.215999999999994</v>
      </c>
      <c r="D96" s="77">
        <v>82.775000000000006</v>
      </c>
      <c r="E96" s="19">
        <f t="shared" si="6"/>
        <v>96.008861464229383</v>
      </c>
    </row>
    <row r="97" spans="1:5" ht="18" x14ac:dyDescent="0.2">
      <c r="A97" s="53">
        <v>2</v>
      </c>
      <c r="B97" s="54" t="s">
        <v>46</v>
      </c>
      <c r="C97" s="64">
        <f>C98</f>
        <v>2566.5149999999999</v>
      </c>
      <c r="D97" s="64">
        <f>D98</f>
        <v>2174.4110000000001</v>
      </c>
      <c r="E97" s="31">
        <f t="shared" si="6"/>
        <v>84.722318007103027</v>
      </c>
    </row>
    <row r="98" spans="1:5" ht="18.75" x14ac:dyDescent="0.2">
      <c r="A98" s="17">
        <v>203</v>
      </c>
      <c r="B98" s="1" t="s">
        <v>50</v>
      </c>
      <c r="C98" s="62">
        <v>2566.5149999999999</v>
      </c>
      <c r="D98" s="62">
        <v>2174.4110000000001</v>
      </c>
      <c r="E98" s="19">
        <f t="shared" si="6"/>
        <v>84.722318007103027</v>
      </c>
    </row>
    <row r="99" spans="1:5" ht="33.75" customHeight="1" x14ac:dyDescent="0.2">
      <c r="A99" s="13">
        <v>3</v>
      </c>
      <c r="B99" s="41" t="s">
        <v>88</v>
      </c>
      <c r="C99" s="64">
        <f>C100+C109+C105</f>
        <v>8078.3360000000002</v>
      </c>
      <c r="D99" s="64">
        <f>D100+D109+D105</f>
        <v>6487.7939999999999</v>
      </c>
      <c r="E99" s="31">
        <f t="shared" si="6"/>
        <v>80.311019497084544</v>
      </c>
    </row>
    <row r="100" spans="1:5" ht="56.25" hidden="1" x14ac:dyDescent="0.3">
      <c r="A100" s="17">
        <v>309</v>
      </c>
      <c r="B100" s="28" t="s">
        <v>53</v>
      </c>
      <c r="C100" s="68">
        <f>C101+C102+C104+C103</f>
        <v>0</v>
      </c>
      <c r="D100" s="68">
        <f>D101+D102+D104+D103</f>
        <v>0</v>
      </c>
      <c r="E100" s="19" t="e">
        <f t="shared" si="6"/>
        <v>#DIV/0!</v>
      </c>
    </row>
    <row r="101" spans="1:5" ht="18.75" hidden="1" x14ac:dyDescent="0.2">
      <c r="A101" s="17"/>
      <c r="B101" s="25" t="s">
        <v>38</v>
      </c>
      <c r="C101" s="62">
        <v>0</v>
      </c>
      <c r="D101" s="62">
        <v>0</v>
      </c>
      <c r="E101" s="19" t="e">
        <f t="shared" si="6"/>
        <v>#DIV/0!</v>
      </c>
    </row>
    <row r="102" spans="1:5" ht="15.75" hidden="1" customHeight="1" x14ac:dyDescent="0.2">
      <c r="A102" s="20"/>
      <c r="B102" s="25" t="s">
        <v>49</v>
      </c>
      <c r="C102" s="62">
        <v>0</v>
      </c>
      <c r="D102" s="62">
        <v>0</v>
      </c>
      <c r="E102" s="19" t="e">
        <f t="shared" si="6"/>
        <v>#DIV/0!</v>
      </c>
    </row>
    <row r="103" spans="1:5" ht="18.75" hidden="1" x14ac:dyDescent="0.3">
      <c r="A103" s="20"/>
      <c r="B103" s="24" t="s">
        <v>122</v>
      </c>
      <c r="C103" s="62">
        <v>0</v>
      </c>
      <c r="D103" s="62">
        <v>0</v>
      </c>
      <c r="E103" s="19" t="e">
        <f t="shared" si="6"/>
        <v>#DIV/0!</v>
      </c>
    </row>
    <row r="104" spans="1:5" ht="18.75" hidden="1" x14ac:dyDescent="0.2">
      <c r="A104" s="20"/>
      <c r="B104" s="25" t="s">
        <v>99</v>
      </c>
      <c r="C104" s="62">
        <v>0</v>
      </c>
      <c r="D104" s="62">
        <v>0</v>
      </c>
      <c r="E104" s="19" t="e">
        <f t="shared" si="6"/>
        <v>#DIV/0!</v>
      </c>
    </row>
    <row r="105" spans="1:5" ht="18.75" x14ac:dyDescent="0.2">
      <c r="A105" s="17">
        <v>310</v>
      </c>
      <c r="B105" s="26" t="s">
        <v>51</v>
      </c>
      <c r="C105" s="68">
        <f>C108+C106+C107</f>
        <v>7966.1360000000004</v>
      </c>
      <c r="D105" s="68">
        <f>D108+D106+D107</f>
        <v>6393.7939999999999</v>
      </c>
      <c r="E105" s="19">
        <f t="shared" si="6"/>
        <v>80.262174785868581</v>
      </c>
    </row>
    <row r="106" spans="1:5" ht="18.75" x14ac:dyDescent="0.2">
      <c r="A106" s="17"/>
      <c r="B106" s="25" t="s">
        <v>38</v>
      </c>
      <c r="C106" s="62">
        <v>4321.598</v>
      </c>
      <c r="D106" s="62">
        <v>3195.3829999999998</v>
      </c>
      <c r="E106" s="19">
        <f t="shared" si="6"/>
        <v>73.939848176531001</v>
      </c>
    </row>
    <row r="107" spans="1:5" ht="18.75" x14ac:dyDescent="0.2">
      <c r="A107" s="17"/>
      <c r="B107" s="25" t="s">
        <v>49</v>
      </c>
      <c r="C107" s="62">
        <f>7966.136-C108-C106</f>
        <v>912.6820000000007</v>
      </c>
      <c r="D107" s="62">
        <f>6393.794-D106-D108</f>
        <v>466.55499999999984</v>
      </c>
      <c r="E107" s="19">
        <f t="shared" si="6"/>
        <v>51.11911925511837</v>
      </c>
    </row>
    <row r="108" spans="1:5" ht="18.75" x14ac:dyDescent="0.2">
      <c r="A108" s="20"/>
      <c r="B108" s="25" t="s">
        <v>99</v>
      </c>
      <c r="C108" s="62">
        <v>2731.8560000000002</v>
      </c>
      <c r="D108" s="62">
        <v>2731.8560000000002</v>
      </c>
      <c r="E108" s="19">
        <f t="shared" si="6"/>
        <v>100</v>
      </c>
    </row>
    <row r="109" spans="1:5" ht="37.5" x14ac:dyDescent="0.2">
      <c r="A109" s="17">
        <v>314</v>
      </c>
      <c r="B109" s="26" t="s">
        <v>89</v>
      </c>
      <c r="C109" s="68">
        <f>C111+C110</f>
        <v>112.2</v>
      </c>
      <c r="D109" s="68">
        <f>D111+D110</f>
        <v>94</v>
      </c>
      <c r="E109" s="19">
        <f t="shared" si="6"/>
        <v>83.77896613190731</v>
      </c>
    </row>
    <row r="110" spans="1:5" ht="18.75" x14ac:dyDescent="0.2">
      <c r="A110" s="17"/>
      <c r="B110" s="25" t="s">
        <v>49</v>
      </c>
      <c r="C110" s="62">
        <f>18.2</f>
        <v>18.2</v>
      </c>
      <c r="D110" s="62">
        <v>0</v>
      </c>
      <c r="E110" s="19">
        <f t="shared" si="6"/>
        <v>0</v>
      </c>
    </row>
    <row r="111" spans="1:5" ht="18" customHeight="1" x14ac:dyDescent="0.3">
      <c r="A111" s="20"/>
      <c r="B111" s="24" t="s">
        <v>110</v>
      </c>
      <c r="C111" s="62">
        <v>94</v>
      </c>
      <c r="D111" s="62">
        <v>94</v>
      </c>
      <c r="E111" s="19">
        <f t="shared" si="6"/>
        <v>100</v>
      </c>
    </row>
    <row r="112" spans="1:5" ht="18" x14ac:dyDescent="0.25">
      <c r="A112" s="13">
        <v>4</v>
      </c>
      <c r="B112" s="30" t="s">
        <v>42</v>
      </c>
      <c r="C112" s="64">
        <f>SUM(C120+C128+C113+C117+C123+C126)</f>
        <v>44975.853000000003</v>
      </c>
      <c r="D112" s="64">
        <f>SUM(D120+D128+D113+D117+D123+D126)</f>
        <v>32499.674999999999</v>
      </c>
      <c r="E112" s="31">
        <f t="shared" si="6"/>
        <v>72.260274863491745</v>
      </c>
    </row>
    <row r="113" spans="1:5" ht="18.75" x14ac:dyDescent="0.3">
      <c r="A113" s="42">
        <v>405</v>
      </c>
      <c r="B113" s="21" t="s">
        <v>0</v>
      </c>
      <c r="C113" s="68">
        <f>SUM(C114:C116)</f>
        <v>4425.174</v>
      </c>
      <c r="D113" s="68">
        <f>SUM(D114:D116)</f>
        <v>3047.8409999999999</v>
      </c>
      <c r="E113" s="40">
        <f t="shared" si="6"/>
        <v>68.875054404640352</v>
      </c>
    </row>
    <row r="114" spans="1:5" ht="17.25" customHeight="1" x14ac:dyDescent="0.2">
      <c r="A114" s="20"/>
      <c r="B114" s="25" t="s">
        <v>38</v>
      </c>
      <c r="C114" s="62">
        <f>3043.579+919.195</f>
        <v>3962.7740000000003</v>
      </c>
      <c r="D114" s="62">
        <f>2080.104+643.552</f>
        <v>2723.6559999999999</v>
      </c>
      <c r="E114" s="19">
        <f t="shared" si="6"/>
        <v>68.731045474710385</v>
      </c>
    </row>
    <row r="115" spans="1:5" ht="18.75" hidden="1" x14ac:dyDescent="0.2">
      <c r="A115" s="20"/>
      <c r="B115" s="25" t="s">
        <v>121</v>
      </c>
      <c r="C115" s="62"/>
      <c r="D115" s="62">
        <v>0</v>
      </c>
      <c r="E115" s="19"/>
    </row>
    <row r="116" spans="1:5" ht="17.25" customHeight="1" x14ac:dyDescent="0.2">
      <c r="A116" s="20"/>
      <c r="B116" s="25" t="s">
        <v>49</v>
      </c>
      <c r="C116" s="62">
        <f>4425.174-C114-C115</f>
        <v>462.39999999999964</v>
      </c>
      <c r="D116" s="62">
        <f>3047.841-D114-D115</f>
        <v>324.18499999999995</v>
      </c>
      <c r="E116" s="19">
        <f t="shared" si="6"/>
        <v>70.109212802768212</v>
      </c>
    </row>
    <row r="117" spans="1:5" ht="18" customHeight="1" x14ac:dyDescent="0.2">
      <c r="A117" s="17">
        <v>406</v>
      </c>
      <c r="B117" s="26" t="s">
        <v>54</v>
      </c>
      <c r="C117" s="68">
        <f>C119+C118</f>
        <v>619</v>
      </c>
      <c r="D117" s="68">
        <f>D119+D118</f>
        <v>0</v>
      </c>
      <c r="E117" s="40">
        <f t="shared" si="6"/>
        <v>0</v>
      </c>
    </row>
    <row r="118" spans="1:5" ht="18.75" hidden="1" x14ac:dyDescent="0.2">
      <c r="A118" s="20"/>
      <c r="B118" s="25" t="s">
        <v>99</v>
      </c>
      <c r="C118" s="62"/>
      <c r="D118" s="62"/>
      <c r="E118" s="40"/>
    </row>
    <row r="119" spans="1:5" ht="18.75" x14ac:dyDescent="0.2">
      <c r="A119" s="20"/>
      <c r="B119" s="25" t="s">
        <v>49</v>
      </c>
      <c r="C119" s="62">
        <v>619</v>
      </c>
      <c r="D119" s="62">
        <v>0</v>
      </c>
      <c r="E119" s="19">
        <f t="shared" si="6"/>
        <v>0</v>
      </c>
    </row>
    <row r="120" spans="1:5" ht="18.75" x14ac:dyDescent="0.3">
      <c r="A120" s="42">
        <v>408</v>
      </c>
      <c r="B120" s="21" t="s">
        <v>43</v>
      </c>
      <c r="C120" s="68">
        <f>C121+C122</f>
        <v>31377.7</v>
      </c>
      <c r="D120" s="68">
        <f>D121+D122</f>
        <v>22914.458999999999</v>
      </c>
      <c r="E120" s="40">
        <f t="shared" si="6"/>
        <v>73.02784780273889</v>
      </c>
    </row>
    <row r="121" spans="1:5" ht="56.25" x14ac:dyDescent="0.2">
      <c r="A121" s="42"/>
      <c r="B121" s="25" t="s">
        <v>159</v>
      </c>
      <c r="C121" s="62">
        <v>11.2</v>
      </c>
      <c r="D121" s="62">
        <v>0</v>
      </c>
      <c r="E121" s="19">
        <f t="shared" si="6"/>
        <v>0</v>
      </c>
    </row>
    <row r="122" spans="1:5" ht="75" x14ac:dyDescent="0.3">
      <c r="A122" s="20"/>
      <c r="B122" s="78" t="s">
        <v>160</v>
      </c>
      <c r="C122" s="62">
        <v>31366.5</v>
      </c>
      <c r="D122" s="62">
        <v>22914.458999999999</v>
      </c>
      <c r="E122" s="19">
        <f t="shared" si="6"/>
        <v>73.053923772177313</v>
      </c>
    </row>
    <row r="123" spans="1:5" ht="18" customHeight="1" x14ac:dyDescent="0.3">
      <c r="A123" s="42">
        <v>409</v>
      </c>
      <c r="B123" s="21" t="s">
        <v>108</v>
      </c>
      <c r="C123" s="68">
        <f>C124+C125</f>
        <v>5993.1289999999999</v>
      </c>
      <c r="D123" s="68">
        <f>D124+D125</f>
        <v>5349.7849999999999</v>
      </c>
      <c r="E123" s="19">
        <f t="shared" si="6"/>
        <v>89.265306987385046</v>
      </c>
    </row>
    <row r="124" spans="1:5" ht="18.75" x14ac:dyDescent="0.2">
      <c r="A124" s="20"/>
      <c r="B124" s="25" t="s">
        <v>49</v>
      </c>
      <c r="C124" s="62">
        <f>583.151+60.193</f>
        <v>643.34399999999994</v>
      </c>
      <c r="D124" s="62">
        <v>0</v>
      </c>
      <c r="E124" s="19">
        <f t="shared" si="6"/>
        <v>0</v>
      </c>
    </row>
    <row r="125" spans="1:5" ht="21" customHeight="1" x14ac:dyDescent="0.2">
      <c r="A125" s="20"/>
      <c r="B125" s="25" t="s">
        <v>99</v>
      </c>
      <c r="C125" s="62">
        <v>5349.7849999999999</v>
      </c>
      <c r="D125" s="62">
        <v>5349.7849999999999</v>
      </c>
      <c r="E125" s="19">
        <f t="shared" si="6"/>
        <v>100</v>
      </c>
    </row>
    <row r="126" spans="1:5" ht="23.25" hidden="1" customHeight="1" x14ac:dyDescent="0.3">
      <c r="A126" s="42">
        <v>410</v>
      </c>
      <c r="B126" s="21" t="s">
        <v>136</v>
      </c>
      <c r="C126" s="68">
        <f>C127</f>
        <v>0</v>
      </c>
      <c r="D126" s="68">
        <f>D127</f>
        <v>0</v>
      </c>
      <c r="E126" s="19" t="e">
        <f t="shared" si="6"/>
        <v>#DIV/0!</v>
      </c>
    </row>
    <row r="127" spans="1:5" ht="23.25" hidden="1" customHeight="1" x14ac:dyDescent="0.2">
      <c r="A127" s="20"/>
      <c r="B127" s="25" t="s">
        <v>49</v>
      </c>
      <c r="C127" s="62">
        <v>0</v>
      </c>
      <c r="D127" s="62">
        <v>0</v>
      </c>
      <c r="E127" s="19" t="e">
        <f t="shared" si="6"/>
        <v>#DIV/0!</v>
      </c>
    </row>
    <row r="128" spans="1:5" ht="16.5" customHeight="1" x14ac:dyDescent="0.3">
      <c r="A128" s="42">
        <v>412</v>
      </c>
      <c r="B128" s="21" t="s">
        <v>31</v>
      </c>
      <c r="C128" s="68">
        <f>C132+C129+C130+C131</f>
        <v>2560.85</v>
      </c>
      <c r="D128" s="68">
        <f>D132+D129+D130+D131</f>
        <v>1187.5900000000001</v>
      </c>
      <c r="E128" s="40">
        <f t="shared" si="6"/>
        <v>46.374836480074983</v>
      </c>
    </row>
    <row r="129" spans="1:5" ht="56.25" x14ac:dyDescent="0.2">
      <c r="A129" s="17"/>
      <c r="B129" s="90" t="s">
        <v>147</v>
      </c>
      <c r="C129" s="62">
        <f>1238.5+788.46</f>
        <v>2026.96</v>
      </c>
      <c r="D129" s="62">
        <v>994.2</v>
      </c>
      <c r="E129" s="19">
        <f t="shared" si="6"/>
        <v>49.048821881043537</v>
      </c>
    </row>
    <row r="130" spans="1:5" ht="56.25" x14ac:dyDescent="0.2">
      <c r="A130" s="17"/>
      <c r="B130" s="90" t="s">
        <v>150</v>
      </c>
      <c r="C130" s="62">
        <v>290.5</v>
      </c>
      <c r="D130" s="62">
        <v>0</v>
      </c>
      <c r="E130" s="19">
        <f t="shared" si="6"/>
        <v>0</v>
      </c>
    </row>
    <row r="131" spans="1:5" ht="18.75" x14ac:dyDescent="0.2">
      <c r="A131" s="17"/>
      <c r="B131" s="90" t="s">
        <v>149</v>
      </c>
      <c r="C131" s="62">
        <v>223.39</v>
      </c>
      <c r="D131" s="62">
        <v>193.39</v>
      </c>
      <c r="E131" s="19">
        <f t="shared" si="6"/>
        <v>86.570571646000275</v>
      </c>
    </row>
    <row r="132" spans="1:5" ht="37.5" x14ac:dyDescent="0.3">
      <c r="A132" s="20"/>
      <c r="B132" s="91" t="s">
        <v>148</v>
      </c>
      <c r="C132" s="62">
        <v>20</v>
      </c>
      <c r="D132" s="62">
        <v>0</v>
      </c>
      <c r="E132" s="19">
        <f t="shared" si="6"/>
        <v>0</v>
      </c>
    </row>
    <row r="133" spans="1:5" ht="18" x14ac:dyDescent="0.25">
      <c r="A133" s="13">
        <v>5</v>
      </c>
      <c r="B133" s="30" t="s">
        <v>24</v>
      </c>
      <c r="C133" s="64">
        <f>C134+C137+C139+C138+C135+C136</f>
        <v>116324.49500000001</v>
      </c>
      <c r="D133" s="64">
        <f>D134+D137+D139+D138+D135+D136</f>
        <v>94691.379000000001</v>
      </c>
      <c r="E133" s="16">
        <f t="shared" si="6"/>
        <v>81.402785372074888</v>
      </c>
    </row>
    <row r="134" spans="1:5" ht="37.5" x14ac:dyDescent="0.3">
      <c r="A134" s="20"/>
      <c r="B134" s="91" t="s">
        <v>151</v>
      </c>
      <c r="C134" s="62">
        <v>39669.800000000003</v>
      </c>
      <c r="D134" s="62">
        <v>33500.239999999998</v>
      </c>
      <c r="E134" s="19">
        <f t="shared" si="6"/>
        <v>84.447715894710825</v>
      </c>
    </row>
    <row r="135" spans="1:5" ht="18.75" x14ac:dyDescent="0.2">
      <c r="A135" s="20"/>
      <c r="B135" s="90" t="s">
        <v>154</v>
      </c>
      <c r="C135" s="62">
        <v>365.8</v>
      </c>
      <c r="D135" s="62">
        <v>354.45</v>
      </c>
      <c r="E135" s="19">
        <f t="shared" si="6"/>
        <v>96.897211591033354</v>
      </c>
    </row>
    <row r="136" spans="1:5" ht="18.75" x14ac:dyDescent="0.2">
      <c r="A136" s="20"/>
      <c r="B136" s="90" t="s">
        <v>157</v>
      </c>
      <c r="C136" s="62">
        <v>29440.5</v>
      </c>
      <c r="D136" s="62">
        <v>27014.697</v>
      </c>
      <c r="E136" s="19">
        <f t="shared" si="6"/>
        <v>91.760319967391851</v>
      </c>
    </row>
    <row r="137" spans="1:5" ht="16.5" customHeight="1" x14ac:dyDescent="0.2">
      <c r="A137" s="20"/>
      <c r="B137" s="90" t="s">
        <v>155</v>
      </c>
      <c r="C137" s="62">
        <f>116324.495-C134-C135-C139-C138-C136</f>
        <v>1295.1939999999959</v>
      </c>
      <c r="D137" s="62">
        <f>94691.379-D134-D135-D139-D138-D136</f>
        <v>1220.4360000000088</v>
      </c>
      <c r="E137" s="19">
        <f t="shared" si="6"/>
        <v>94.22804614598374</v>
      </c>
    </row>
    <row r="138" spans="1:5" ht="18.75" x14ac:dyDescent="0.3">
      <c r="A138" s="20"/>
      <c r="B138" s="91" t="s">
        <v>152</v>
      </c>
      <c r="C138" s="62">
        <v>39110.451999999997</v>
      </c>
      <c r="D138" s="62">
        <v>26522.866999999998</v>
      </c>
      <c r="E138" s="19">
        <f t="shared" si="6"/>
        <v>67.815291421331565</v>
      </c>
    </row>
    <row r="139" spans="1:5" ht="18.75" x14ac:dyDescent="0.2">
      <c r="A139" s="20"/>
      <c r="B139" s="25" t="s">
        <v>153</v>
      </c>
      <c r="C139" s="62">
        <v>6442.7489999999998</v>
      </c>
      <c r="D139" s="62">
        <v>6078.6890000000003</v>
      </c>
      <c r="E139" s="19">
        <f t="shared" si="6"/>
        <v>94.349306483924806</v>
      </c>
    </row>
    <row r="140" spans="1:5" ht="18" x14ac:dyDescent="0.25">
      <c r="A140" s="13">
        <v>6</v>
      </c>
      <c r="B140" s="30" t="s">
        <v>126</v>
      </c>
      <c r="C140" s="79">
        <f>C144+C141</f>
        <v>9089.3680000000004</v>
      </c>
      <c r="D140" s="81">
        <f>D144+D141</f>
        <v>838.82899999999995</v>
      </c>
      <c r="E140" s="80">
        <f t="shared" si="6"/>
        <v>9.2286834464178362</v>
      </c>
    </row>
    <row r="141" spans="1:5" s="83" customFormat="1" ht="37.5" x14ac:dyDescent="0.3">
      <c r="A141" s="84">
        <v>603</v>
      </c>
      <c r="B141" s="85" t="s">
        <v>135</v>
      </c>
      <c r="C141" s="86">
        <f>C142+C143</f>
        <v>982.66800000000001</v>
      </c>
      <c r="D141" s="86">
        <f>D142+D143</f>
        <v>838.82899999999995</v>
      </c>
      <c r="E141" s="19">
        <f t="shared" si="6"/>
        <v>85.36240113649778</v>
      </c>
    </row>
    <row r="142" spans="1:5" s="83" customFormat="1" ht="18.75" x14ac:dyDescent="0.2">
      <c r="A142" s="84"/>
      <c r="B142" s="25" t="s">
        <v>38</v>
      </c>
      <c r="C142" s="88">
        <v>79.248000000000005</v>
      </c>
      <c r="D142" s="88">
        <v>52.353999999999999</v>
      </c>
      <c r="E142" s="19">
        <f t="shared" si="6"/>
        <v>66.063496870583478</v>
      </c>
    </row>
    <row r="143" spans="1:5" s="83" customFormat="1" ht="18.75" x14ac:dyDescent="0.2">
      <c r="A143" s="84"/>
      <c r="B143" s="25" t="s">
        <v>49</v>
      </c>
      <c r="C143" s="88">
        <f>982.668-C142</f>
        <v>903.42</v>
      </c>
      <c r="D143" s="88">
        <f>838.829-D142</f>
        <v>786.47499999999991</v>
      </c>
      <c r="E143" s="19">
        <f t="shared" si="6"/>
        <v>87.05530096743486</v>
      </c>
    </row>
    <row r="144" spans="1:5" ht="18.75" x14ac:dyDescent="0.2">
      <c r="A144" s="42">
        <v>605</v>
      </c>
      <c r="B144" s="26" t="s">
        <v>127</v>
      </c>
      <c r="C144" s="63">
        <v>8106.7</v>
      </c>
      <c r="D144" s="86">
        <v>0</v>
      </c>
      <c r="E144" s="19">
        <f t="shared" si="6"/>
        <v>0</v>
      </c>
    </row>
    <row r="145" spans="1:5" ht="18" x14ac:dyDescent="0.25">
      <c r="A145" s="13">
        <v>7</v>
      </c>
      <c r="B145" s="30" t="s">
        <v>1</v>
      </c>
      <c r="C145" s="64">
        <f>C146+C147+C149+C148</f>
        <v>1116647.5530000001</v>
      </c>
      <c r="D145" s="64">
        <f>D146+D147+D149+D148</f>
        <v>782591.49100000015</v>
      </c>
      <c r="E145" s="16">
        <f t="shared" si="6"/>
        <v>70.084019697842848</v>
      </c>
    </row>
    <row r="146" spans="1:5" ht="18.75" x14ac:dyDescent="0.3">
      <c r="A146" s="20"/>
      <c r="B146" s="24" t="s">
        <v>26</v>
      </c>
      <c r="C146" s="62">
        <v>56257.601000000002</v>
      </c>
      <c r="D146" s="62">
        <v>41457.57</v>
      </c>
      <c r="E146" s="19">
        <f t="shared" si="6"/>
        <v>73.692388696062594</v>
      </c>
    </row>
    <row r="147" spans="1:5" ht="18.75" x14ac:dyDescent="0.3">
      <c r="A147" s="20"/>
      <c r="B147" s="24" t="s">
        <v>23</v>
      </c>
      <c r="C147" s="62">
        <f>1116647.553-C146-C148-C149</f>
        <v>27778.137000000104</v>
      </c>
      <c r="D147" s="62">
        <f>782591.491-D146-D148-D149</f>
        <v>25137.914000000077</v>
      </c>
      <c r="E147" s="19">
        <f t="shared" si="6"/>
        <v>90.495320114520212</v>
      </c>
    </row>
    <row r="148" spans="1:5" ht="18.75" x14ac:dyDescent="0.3">
      <c r="A148" s="20"/>
      <c r="B148" s="24" t="s">
        <v>119</v>
      </c>
      <c r="C148" s="62">
        <v>909989.22199999995</v>
      </c>
      <c r="D148" s="62">
        <v>655801.23800000001</v>
      </c>
      <c r="E148" s="19">
        <f t="shared" si="6"/>
        <v>72.066923667366254</v>
      </c>
    </row>
    <row r="149" spans="1:5" ht="18.75" x14ac:dyDescent="0.3">
      <c r="A149" s="20"/>
      <c r="B149" s="24" t="s">
        <v>120</v>
      </c>
      <c r="C149" s="62">
        <v>122622.59299999999</v>
      </c>
      <c r="D149" s="62">
        <v>60194.769</v>
      </c>
      <c r="E149" s="19">
        <f t="shared" si="6"/>
        <v>49.089460210648134</v>
      </c>
    </row>
    <row r="150" spans="1:5" ht="27.75" customHeight="1" x14ac:dyDescent="0.2">
      <c r="A150" s="13">
        <v>8</v>
      </c>
      <c r="B150" s="41" t="s">
        <v>100</v>
      </c>
      <c r="C150" s="64">
        <f>C151+C152+C154+C155+C153</f>
        <v>213414.30200000003</v>
      </c>
      <c r="D150" s="64">
        <f>D151+D152+D154+D155+D153</f>
        <v>151023.696</v>
      </c>
      <c r="E150" s="16">
        <f t="shared" si="6"/>
        <v>70.765499118236221</v>
      </c>
    </row>
    <row r="151" spans="1:5" ht="18.75" x14ac:dyDescent="0.3">
      <c r="A151" s="20"/>
      <c r="B151" s="24" t="s">
        <v>27</v>
      </c>
      <c r="C151" s="62">
        <v>40343.019</v>
      </c>
      <c r="D151" s="62">
        <v>33221.082999999999</v>
      </c>
      <c r="E151" s="19">
        <f t="shared" si="6"/>
        <v>82.346546747034466</v>
      </c>
    </row>
    <row r="152" spans="1:5" ht="20.25" customHeight="1" x14ac:dyDescent="0.3">
      <c r="A152" s="20"/>
      <c r="B152" s="24" t="s">
        <v>23</v>
      </c>
      <c r="C152" s="62">
        <f>213414.302-C151-C154-C155</f>
        <v>13351.067999999999</v>
      </c>
      <c r="D152" s="62">
        <f>151023.696-D151-D154-D155</f>
        <v>3842.9879999999939</v>
      </c>
      <c r="E152" s="19">
        <f t="shared" si="6"/>
        <v>28.784124236353183</v>
      </c>
    </row>
    <row r="153" spans="1:5" ht="17.25" hidden="1" customHeight="1" x14ac:dyDescent="0.2">
      <c r="A153" s="20"/>
      <c r="B153" s="25" t="s">
        <v>99</v>
      </c>
      <c r="C153" s="62">
        <v>0</v>
      </c>
      <c r="D153" s="62">
        <v>0</v>
      </c>
      <c r="E153" s="19"/>
    </row>
    <row r="154" spans="1:5" ht="18.75" x14ac:dyDescent="0.3">
      <c r="A154" s="20"/>
      <c r="B154" s="24" t="s">
        <v>119</v>
      </c>
      <c r="C154" s="62">
        <v>121026.95</v>
      </c>
      <c r="D154" s="62">
        <v>85434.74</v>
      </c>
      <c r="E154" s="19">
        <f t="shared" si="6"/>
        <v>70.591500488114434</v>
      </c>
    </row>
    <row r="155" spans="1:5" ht="18.75" x14ac:dyDescent="0.3">
      <c r="A155" s="42"/>
      <c r="B155" s="24" t="s">
        <v>120</v>
      </c>
      <c r="C155" s="62">
        <v>38693.264999999999</v>
      </c>
      <c r="D155" s="62">
        <f>28284.885+240</f>
        <v>28524.884999999998</v>
      </c>
      <c r="E155" s="19">
        <f t="shared" si="6"/>
        <v>73.720542838656797</v>
      </c>
    </row>
    <row r="156" spans="1:5" ht="18" x14ac:dyDescent="0.25">
      <c r="A156" s="13">
        <v>9</v>
      </c>
      <c r="B156" s="30" t="s">
        <v>101</v>
      </c>
      <c r="C156" s="64">
        <f>SUM(C157+C158+C159+C160)</f>
        <v>349.00799999999998</v>
      </c>
      <c r="D156" s="64">
        <f>SUM(D157+D158+D159+D160)</f>
        <v>197.86099999999999</v>
      </c>
      <c r="E156" s="10">
        <f>D156/C156*100</f>
        <v>56.692396735891435</v>
      </c>
    </row>
    <row r="157" spans="1:5" ht="18.75" hidden="1" x14ac:dyDescent="0.3">
      <c r="A157" s="42">
        <v>901</v>
      </c>
      <c r="B157" s="21" t="s">
        <v>52</v>
      </c>
      <c r="C157" s="63"/>
      <c r="D157" s="63"/>
      <c r="E157" s="22" t="e">
        <f t="shared" si="6"/>
        <v>#DIV/0!</v>
      </c>
    </row>
    <row r="158" spans="1:5" ht="18.75" hidden="1" x14ac:dyDescent="0.3">
      <c r="A158" s="42">
        <v>902</v>
      </c>
      <c r="B158" s="21" t="s">
        <v>90</v>
      </c>
      <c r="C158" s="63"/>
      <c r="D158" s="63"/>
      <c r="E158" s="22" t="e">
        <f t="shared" si="6"/>
        <v>#DIV/0!</v>
      </c>
    </row>
    <row r="159" spans="1:5" ht="18.75" hidden="1" x14ac:dyDescent="0.3">
      <c r="A159" s="42">
        <v>904</v>
      </c>
      <c r="B159" s="21" t="s">
        <v>91</v>
      </c>
      <c r="C159" s="63"/>
      <c r="D159" s="63"/>
      <c r="E159" s="22" t="e">
        <f t="shared" si="6"/>
        <v>#DIV/0!</v>
      </c>
    </row>
    <row r="160" spans="1:5" ht="16.5" customHeight="1" x14ac:dyDescent="0.3">
      <c r="A160" s="42">
        <v>909</v>
      </c>
      <c r="B160" s="28" t="s">
        <v>102</v>
      </c>
      <c r="C160" s="63">
        <f>C162+C161</f>
        <v>349.00799999999998</v>
      </c>
      <c r="D160" s="63">
        <f>D162+D161</f>
        <v>197.86099999999999</v>
      </c>
      <c r="E160" s="22">
        <f t="shared" si="6"/>
        <v>56.692396735891435</v>
      </c>
    </row>
    <row r="161" spans="1:5" ht="18.75" x14ac:dyDescent="0.3">
      <c r="A161" s="42"/>
      <c r="B161" s="24" t="s">
        <v>156</v>
      </c>
      <c r="C161" s="62">
        <v>106.08</v>
      </c>
      <c r="D161" s="62">
        <v>22.861000000000001</v>
      </c>
      <c r="E161" s="22">
        <f t="shared" si="6"/>
        <v>21.550716440422324</v>
      </c>
    </row>
    <row r="162" spans="1:5" ht="18.75" x14ac:dyDescent="0.3">
      <c r="A162" s="42"/>
      <c r="B162" s="24" t="s">
        <v>117</v>
      </c>
      <c r="C162" s="62">
        <v>242.928</v>
      </c>
      <c r="D162" s="62">
        <v>175</v>
      </c>
      <c r="E162" s="22">
        <f t="shared" si="6"/>
        <v>72.03780544029506</v>
      </c>
    </row>
    <row r="163" spans="1:5" ht="18" x14ac:dyDescent="0.25">
      <c r="A163" s="13">
        <v>10</v>
      </c>
      <c r="B163" s="30" t="s">
        <v>2</v>
      </c>
      <c r="C163" s="64">
        <f>SUM(C165+C166+C170+C164+C169)</f>
        <v>78849.39899999999</v>
      </c>
      <c r="D163" s="64">
        <f>SUM(D165+D166+D170+D164+D169)</f>
        <v>35050.225000000006</v>
      </c>
      <c r="E163" s="16">
        <f t="shared" si="6"/>
        <v>44.452114340148633</v>
      </c>
    </row>
    <row r="164" spans="1:5" ht="18.75" x14ac:dyDescent="0.3">
      <c r="A164" s="17">
        <v>1001</v>
      </c>
      <c r="B164" s="21" t="s">
        <v>45</v>
      </c>
      <c r="C164" s="63">
        <v>2590.7089999999998</v>
      </c>
      <c r="D164" s="63">
        <v>1672.1389999999999</v>
      </c>
      <c r="E164" s="19">
        <f t="shared" si="6"/>
        <v>64.543682829680975</v>
      </c>
    </row>
    <row r="165" spans="1:5" ht="18.75" hidden="1" x14ac:dyDescent="0.3">
      <c r="A165" s="17">
        <v>1002</v>
      </c>
      <c r="B165" s="21" t="s">
        <v>32</v>
      </c>
      <c r="C165" s="63"/>
      <c r="D165" s="63"/>
      <c r="E165" s="19" t="e">
        <f t="shared" si="6"/>
        <v>#DIV/0!</v>
      </c>
    </row>
    <row r="166" spans="1:5" ht="18.75" x14ac:dyDescent="0.3">
      <c r="A166" s="17">
        <v>1003</v>
      </c>
      <c r="B166" s="21" t="s">
        <v>33</v>
      </c>
      <c r="C166" s="63">
        <v>74294.789999999994</v>
      </c>
      <c r="D166" s="63">
        <v>31996.182000000001</v>
      </c>
      <c r="E166" s="19">
        <f t="shared" si="6"/>
        <v>43.066521892046538</v>
      </c>
    </row>
    <row r="167" spans="1:5" ht="18.75" hidden="1" x14ac:dyDescent="0.3">
      <c r="A167" s="20"/>
      <c r="B167" s="24" t="s">
        <v>103</v>
      </c>
      <c r="C167" s="62">
        <v>222581.9</v>
      </c>
      <c r="D167" s="62">
        <f>91626-D168</f>
        <v>87762.2</v>
      </c>
      <c r="E167" s="19">
        <f t="shared" si="6"/>
        <v>39.429171913798925</v>
      </c>
    </row>
    <row r="168" spans="1:5" ht="18.75" hidden="1" x14ac:dyDescent="0.2">
      <c r="A168" s="20"/>
      <c r="B168" s="25" t="s">
        <v>99</v>
      </c>
      <c r="C168" s="62">
        <v>8654.7999999999993</v>
      </c>
      <c r="D168" s="62">
        <v>3863.8</v>
      </c>
      <c r="E168" s="19">
        <f t="shared" si="6"/>
        <v>44.643434856957995</v>
      </c>
    </row>
    <row r="169" spans="1:5" ht="18.75" x14ac:dyDescent="0.2">
      <c r="A169" s="17">
        <v>1004</v>
      </c>
      <c r="B169" s="26" t="s">
        <v>109</v>
      </c>
      <c r="C169" s="63">
        <v>1105</v>
      </c>
      <c r="D169" s="63">
        <v>794.91899999999998</v>
      </c>
      <c r="E169" s="19">
        <f t="shared" si="6"/>
        <v>71.938371040723979</v>
      </c>
    </row>
    <row r="170" spans="1:5" ht="18.75" x14ac:dyDescent="0.2">
      <c r="A170" s="17">
        <v>1006</v>
      </c>
      <c r="B170" s="26" t="s">
        <v>41</v>
      </c>
      <c r="C170" s="63">
        <v>858.9</v>
      </c>
      <c r="D170" s="63">
        <v>586.98500000000001</v>
      </c>
      <c r="E170" s="19">
        <f t="shared" si="6"/>
        <v>68.341483292583533</v>
      </c>
    </row>
    <row r="171" spans="1:5" ht="18" x14ac:dyDescent="0.2">
      <c r="A171" s="13">
        <v>11</v>
      </c>
      <c r="B171" s="41" t="s">
        <v>28</v>
      </c>
      <c r="C171" s="64">
        <f>C175+C172</f>
        <v>42511.955000000002</v>
      </c>
      <c r="D171" s="64">
        <f>D175+D172</f>
        <v>31662.793000000001</v>
      </c>
      <c r="E171" s="31">
        <f t="shared" si="6"/>
        <v>74.479738699384683</v>
      </c>
    </row>
    <row r="172" spans="1:5" ht="18.75" x14ac:dyDescent="0.2">
      <c r="A172" s="58">
        <v>1101</v>
      </c>
      <c r="B172" s="56" t="s">
        <v>28</v>
      </c>
      <c r="C172" s="69">
        <f>C173+C174</f>
        <v>9153.5520000000015</v>
      </c>
      <c r="D172" s="69">
        <f>D173+D174</f>
        <v>6601.143</v>
      </c>
      <c r="E172" s="19">
        <v>99.99998786293466</v>
      </c>
    </row>
    <row r="173" spans="1:5" ht="18.75" x14ac:dyDescent="0.2">
      <c r="A173" s="55"/>
      <c r="B173" s="57" t="s">
        <v>125</v>
      </c>
      <c r="C173" s="70">
        <v>9148.8520000000008</v>
      </c>
      <c r="D173" s="70">
        <v>6596.9979999999996</v>
      </c>
      <c r="E173" s="19">
        <v>99.999987476946615</v>
      </c>
    </row>
    <row r="174" spans="1:5" ht="18.75" x14ac:dyDescent="0.3">
      <c r="A174" s="55"/>
      <c r="B174" s="24" t="s">
        <v>120</v>
      </c>
      <c r="C174" s="70">
        <v>4.7</v>
      </c>
      <c r="D174" s="70">
        <v>4.1449999999999996</v>
      </c>
      <c r="E174" s="19">
        <v>100</v>
      </c>
    </row>
    <row r="175" spans="1:5" ht="17.25" customHeight="1" x14ac:dyDescent="0.2">
      <c r="A175" s="58">
        <v>1102</v>
      </c>
      <c r="B175" s="56" t="s">
        <v>104</v>
      </c>
      <c r="C175" s="69">
        <f>C177+C176</f>
        <v>33358.402999999998</v>
      </c>
      <c r="D175" s="69">
        <f>D177+D176</f>
        <v>25061.65</v>
      </c>
      <c r="E175" s="19">
        <f t="shared" si="6"/>
        <v>75.128446646561599</v>
      </c>
    </row>
    <row r="176" spans="1:5" ht="18.75" x14ac:dyDescent="0.3">
      <c r="A176" s="58"/>
      <c r="B176" s="24" t="s">
        <v>141</v>
      </c>
      <c r="C176" s="71">
        <v>30204.92</v>
      </c>
      <c r="D176" s="71">
        <v>24175.55</v>
      </c>
      <c r="E176" s="19">
        <f t="shared" si="6"/>
        <v>80.038450689490332</v>
      </c>
    </row>
    <row r="177" spans="1:6" ht="17.25" customHeight="1" x14ac:dyDescent="0.3">
      <c r="A177" s="58"/>
      <c r="B177" s="24" t="s">
        <v>129</v>
      </c>
      <c r="C177" s="71">
        <f>33358.403-C176</f>
        <v>3153.4830000000002</v>
      </c>
      <c r="D177" s="71">
        <f>25061.65-D176</f>
        <v>886.10000000000218</v>
      </c>
      <c r="E177" s="19">
        <f t="shared" si="6"/>
        <v>28.099089165852554</v>
      </c>
    </row>
    <row r="178" spans="1:6" ht="1.5" hidden="1" customHeight="1" x14ac:dyDescent="0.2">
      <c r="A178" s="13">
        <v>13</v>
      </c>
      <c r="B178" s="41" t="s">
        <v>105</v>
      </c>
      <c r="C178" s="64">
        <f>C179</f>
        <v>0</v>
      </c>
      <c r="D178" s="64">
        <f>D179</f>
        <v>0</v>
      </c>
      <c r="E178" s="31" t="e">
        <f t="shared" si="6"/>
        <v>#DIV/0!</v>
      </c>
    </row>
    <row r="179" spans="1:6" ht="18.75" hidden="1" x14ac:dyDescent="0.2">
      <c r="A179" s="58">
        <v>1301</v>
      </c>
      <c r="B179" s="56" t="s">
        <v>106</v>
      </c>
      <c r="C179" s="71">
        <v>0</v>
      </c>
      <c r="D179" s="71">
        <v>0</v>
      </c>
      <c r="E179" s="19" t="e">
        <f t="shared" si="6"/>
        <v>#DIV/0!</v>
      </c>
    </row>
    <row r="180" spans="1:6" ht="18" x14ac:dyDescent="0.2">
      <c r="A180" s="13">
        <v>14</v>
      </c>
      <c r="B180" s="41" t="s">
        <v>107</v>
      </c>
      <c r="C180" s="72">
        <v>87368.442999999999</v>
      </c>
      <c r="D180" s="72">
        <v>62086.873</v>
      </c>
      <c r="E180" s="59">
        <f t="shared" si="6"/>
        <v>71.063270522057948</v>
      </c>
    </row>
    <row r="181" spans="1:6" ht="18" x14ac:dyDescent="0.25">
      <c r="A181" s="45"/>
      <c r="B181" s="46" t="s">
        <v>25</v>
      </c>
      <c r="C181" s="73">
        <f>C75+C99+C112+C133+C145+C150+C156+C163+C171+C178+C180+C97+C140</f>
        <v>1845592.28</v>
      </c>
      <c r="D181" s="73">
        <f>D75+D99+D112+D133+D145+D150+D156+D163+D171+D178+D180+D97+D140</f>
        <v>1282946.1420000002</v>
      </c>
      <c r="E181" s="47">
        <f t="shared" si="6"/>
        <v>69.514060927909824</v>
      </c>
      <c r="F181" s="61"/>
    </row>
    <row r="182" spans="1:6" ht="18.75" x14ac:dyDescent="0.2">
      <c r="A182" s="101" t="s">
        <v>128</v>
      </c>
      <c r="B182" s="101"/>
      <c r="C182" s="74">
        <f>C72-C181</f>
        <v>-19572.824699999997</v>
      </c>
      <c r="D182" s="74">
        <f>D72-D181</f>
        <v>39199.294719999889</v>
      </c>
      <c r="E182" s="48"/>
    </row>
    <row r="183" spans="1:6" ht="18.75" x14ac:dyDescent="0.2">
      <c r="A183" s="49"/>
      <c r="B183" s="5" t="s">
        <v>95</v>
      </c>
      <c r="C183" s="75">
        <f>C184+C187</f>
        <v>19572.824699999997</v>
      </c>
      <c r="D183" s="75">
        <f>D184+D187</f>
        <v>-39199.294719999889</v>
      </c>
      <c r="E183" s="50"/>
    </row>
    <row r="184" spans="1:6" ht="18" x14ac:dyDescent="0.25">
      <c r="A184" s="51"/>
      <c r="B184" s="3" t="s">
        <v>39</v>
      </c>
      <c r="C184" s="75">
        <f>C186+C185</f>
        <v>572.82469999999739</v>
      </c>
      <c r="D184" s="75">
        <f>D186+D185</f>
        <v>-39199.294719999889</v>
      </c>
      <c r="E184" s="4"/>
    </row>
    <row r="185" spans="1:6" ht="18.75" x14ac:dyDescent="0.3">
      <c r="A185" s="51"/>
      <c r="B185" s="9" t="s">
        <v>92</v>
      </c>
      <c r="C185" s="76">
        <f>-(C72+C188+C191)</f>
        <v>-1848019.4553</v>
      </c>
      <c r="D185" s="76">
        <f>-(D72+D188+D191)</f>
        <v>-1322145.4367200001</v>
      </c>
      <c r="E185" s="4"/>
    </row>
    <row r="186" spans="1:6" ht="18.75" x14ac:dyDescent="0.3">
      <c r="A186" s="52"/>
      <c r="B186" s="9" t="s">
        <v>93</v>
      </c>
      <c r="C186" s="76">
        <f>C181-C189-C192</f>
        <v>1848592.28</v>
      </c>
      <c r="D186" s="76">
        <f>D181-D189-D192</f>
        <v>1282946.1420000002</v>
      </c>
      <c r="E186" s="4"/>
    </row>
    <row r="187" spans="1:6" ht="18" x14ac:dyDescent="0.25">
      <c r="A187" s="52"/>
      <c r="B187" s="3" t="s">
        <v>96</v>
      </c>
      <c r="C187" s="75">
        <f>C188+C189+C191+C192</f>
        <v>19000</v>
      </c>
      <c r="D187" s="75">
        <f>D188+D189+D191+D192</f>
        <v>0</v>
      </c>
      <c r="E187" s="4"/>
    </row>
    <row r="188" spans="1:6" ht="37.5" x14ac:dyDescent="0.3">
      <c r="A188" s="52"/>
      <c r="B188" s="8" t="s">
        <v>98</v>
      </c>
      <c r="C188" s="76">
        <v>19000</v>
      </c>
      <c r="D188" s="76"/>
      <c r="E188" s="6"/>
    </row>
    <row r="189" spans="1:6" ht="36.75" customHeight="1" x14ac:dyDescent="0.3">
      <c r="A189" s="52"/>
      <c r="B189" s="8" t="s">
        <v>55</v>
      </c>
      <c r="C189" s="76"/>
      <c r="D189" s="76"/>
      <c r="E189" s="6"/>
    </row>
    <row r="190" spans="1:6" ht="37.5" hidden="1" x14ac:dyDescent="0.25">
      <c r="A190" s="52"/>
      <c r="B190" s="7" t="s">
        <v>56</v>
      </c>
      <c r="C190" s="76"/>
      <c r="D190" s="76"/>
      <c r="E190" s="6"/>
    </row>
    <row r="191" spans="1:6" ht="37.5" x14ac:dyDescent="0.25">
      <c r="A191" s="52"/>
      <c r="B191" s="7" t="s">
        <v>57</v>
      </c>
      <c r="C191" s="76">
        <v>3000</v>
      </c>
      <c r="D191" s="76"/>
      <c r="E191" s="6"/>
    </row>
    <row r="192" spans="1:6" ht="37.5" x14ac:dyDescent="0.25">
      <c r="A192" s="52"/>
      <c r="B192" s="7" t="s">
        <v>94</v>
      </c>
      <c r="C192" s="76">
        <v>-3000</v>
      </c>
      <c r="D192" s="76"/>
      <c r="E192" s="6"/>
    </row>
  </sheetData>
  <mergeCells count="11">
    <mergeCell ref="A182:B182"/>
    <mergeCell ref="A67:A68"/>
    <mergeCell ref="B67:B68"/>
    <mergeCell ref="C67:C68"/>
    <mergeCell ref="A74:E74"/>
    <mergeCell ref="D67:D68"/>
    <mergeCell ref="E67:E68"/>
    <mergeCell ref="A1:E1"/>
    <mergeCell ref="A2:E2"/>
    <mergeCell ref="A3:B3"/>
    <mergeCell ref="A4:E4"/>
  </mergeCells>
  <phoneticPr fontId="1" type="noConversion"/>
  <pageMargins left="0.23622047244094491" right="0.23622047244094491" top="0" bottom="0.74803149606299213" header="0.31496062992125984" footer="0.31496062992125984"/>
  <pageSetup paperSize="9" scale="56" orientation="portrait" r:id="rId1"/>
  <headerFooter alignWithMargins="0"/>
  <rowBreaks count="1" manualBreakCount="1">
    <brk id="72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районный</vt:lpstr>
      <vt:lpstr>районный!Область_печати</vt:lpstr>
    </vt:vector>
  </TitlesOfParts>
  <Company>RayFin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Priem</dc:creator>
  <cp:lastModifiedBy>Маегов Евгений Владимирович</cp:lastModifiedBy>
  <cp:lastPrinted>2016-01-26T07:13:01Z</cp:lastPrinted>
  <dcterms:created xsi:type="dcterms:W3CDTF">2002-02-14T07:43:08Z</dcterms:created>
  <dcterms:modified xsi:type="dcterms:W3CDTF">2022-11-18T03:03:16Z</dcterms:modified>
</cp:coreProperties>
</file>