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1\"/>
    </mc:Choice>
  </mc:AlternateContent>
  <bookViews>
    <workbookView xWindow="-15" yWindow="-15" windowWidth="7680" windowHeight="9105" tabRatio="609"/>
  </bookViews>
  <sheets>
    <sheet name="районный" sheetId="7" r:id="rId1"/>
  </sheets>
  <definedNames>
    <definedName name="_xlnm.Print_Area" localSheetId="0">районный!$A$1:$E$194</definedName>
  </definedNames>
  <calcPr calcId="162913"/>
</workbook>
</file>

<file path=xl/calcChain.xml><?xml version="1.0" encoding="utf-8"?>
<calcChain xmlns="http://schemas.openxmlformats.org/spreadsheetml/2006/main">
  <c r="D154" i="7" l="1"/>
  <c r="E154" i="7" s="1"/>
  <c r="C154" i="7"/>
  <c r="D149" i="7"/>
  <c r="C149" i="7"/>
  <c r="D145" i="7"/>
  <c r="D136" i="7"/>
  <c r="E136" i="7" s="1"/>
  <c r="C136" i="7"/>
  <c r="E131" i="7"/>
  <c r="D113" i="7"/>
  <c r="C109" i="7"/>
  <c r="E109" i="7"/>
  <c r="D106" i="7"/>
  <c r="D104" i="7" s="1"/>
  <c r="E104" i="7" s="1"/>
  <c r="C106" i="7"/>
  <c r="C104" i="7" s="1"/>
  <c r="D94" i="7"/>
  <c r="E94" i="7" s="1"/>
  <c r="C94" i="7"/>
  <c r="D87" i="7"/>
  <c r="D88" i="7" s="1"/>
  <c r="C87" i="7"/>
  <c r="E87" i="7" s="1"/>
  <c r="D82" i="7"/>
  <c r="E82" i="7" s="1"/>
  <c r="C82" i="7"/>
  <c r="D80" i="7"/>
  <c r="D78" i="7"/>
  <c r="D77" i="7" s="1"/>
  <c r="E176" i="7"/>
  <c r="E175" i="7"/>
  <c r="D174" i="7"/>
  <c r="C174" i="7"/>
  <c r="C173" i="7" s="1"/>
  <c r="D147" i="7"/>
  <c r="C147" i="7"/>
  <c r="C128" i="7"/>
  <c r="C127" i="7" s="1"/>
  <c r="E127" i="7" s="1"/>
  <c r="D92" i="7"/>
  <c r="D134" i="7"/>
  <c r="C152" i="7"/>
  <c r="D143" i="7"/>
  <c r="E143" i="7"/>
  <c r="C78" i="7"/>
  <c r="C80" i="7" s="1"/>
  <c r="E40" i="7"/>
  <c r="C113" i="7"/>
  <c r="C115" i="7" s="1"/>
  <c r="C143" i="7"/>
  <c r="D127" i="7"/>
  <c r="E129" i="7"/>
  <c r="E139" i="7"/>
  <c r="E138" i="7"/>
  <c r="D108" i="7"/>
  <c r="D25" i="7"/>
  <c r="C25" i="7"/>
  <c r="E128" i="7"/>
  <c r="C7" i="7"/>
  <c r="D7" i="7"/>
  <c r="E9" i="7"/>
  <c r="E10" i="7"/>
  <c r="C11" i="7"/>
  <c r="D11" i="7"/>
  <c r="E11" i="7"/>
  <c r="E12" i="7"/>
  <c r="C13" i="7"/>
  <c r="C5" i="7" s="1"/>
  <c r="C52" i="7" s="1"/>
  <c r="C71" i="7" s="1"/>
  <c r="D13" i="7"/>
  <c r="D5" i="7" s="1"/>
  <c r="E13" i="7"/>
  <c r="E14" i="7"/>
  <c r="E15" i="7"/>
  <c r="E16" i="7"/>
  <c r="E17" i="7"/>
  <c r="C18" i="7"/>
  <c r="C21" i="7"/>
  <c r="D21" i="7"/>
  <c r="E21" i="7"/>
  <c r="E22" i="7"/>
  <c r="E23" i="7"/>
  <c r="C29" i="7"/>
  <c r="D29" i="7"/>
  <c r="E29" i="7" s="1"/>
  <c r="E30" i="7"/>
  <c r="E31" i="7"/>
  <c r="E32" i="7"/>
  <c r="E33" i="7"/>
  <c r="E34" i="7"/>
  <c r="E36" i="7"/>
  <c r="E37" i="7"/>
  <c r="C38" i="7"/>
  <c r="D38" i="7"/>
  <c r="E38" i="7" s="1"/>
  <c r="C41" i="7"/>
  <c r="E41" i="7" s="1"/>
  <c r="E43" i="7"/>
  <c r="E44" i="7"/>
  <c r="C45" i="7"/>
  <c r="E46" i="7"/>
  <c r="C55" i="7"/>
  <c r="E55" i="7"/>
  <c r="E56" i="7"/>
  <c r="E57" i="7"/>
  <c r="E58" i="7"/>
  <c r="E59" i="7"/>
  <c r="E61" i="7"/>
  <c r="E62" i="7"/>
  <c r="C66" i="7"/>
  <c r="E66" i="7" s="1"/>
  <c r="D66" i="7"/>
  <c r="E68" i="7"/>
  <c r="E69" i="7"/>
  <c r="E70" i="7"/>
  <c r="C75" i="7"/>
  <c r="D75" i="7"/>
  <c r="E75" i="7"/>
  <c r="E76" i="7"/>
  <c r="C84" i="7"/>
  <c r="D84" i="7"/>
  <c r="E84" i="7" s="1"/>
  <c r="E85" i="7"/>
  <c r="E89" i="7"/>
  <c r="E90" i="7"/>
  <c r="E91" i="7"/>
  <c r="E95" i="7"/>
  <c r="C96" i="7"/>
  <c r="D96" i="7"/>
  <c r="E96" i="7"/>
  <c r="E97" i="7"/>
  <c r="C99" i="7"/>
  <c r="C98" i="7" s="1"/>
  <c r="D99" i="7"/>
  <c r="E100" i="7"/>
  <c r="E101" i="7"/>
  <c r="E102" i="7"/>
  <c r="E103" i="7"/>
  <c r="E105" i="7"/>
  <c r="E107" i="7"/>
  <c r="E110" i="7"/>
  <c r="C116" i="7"/>
  <c r="D116" i="7"/>
  <c r="E116" i="7" s="1"/>
  <c r="E118" i="7"/>
  <c r="C119" i="7"/>
  <c r="E120" i="7"/>
  <c r="E121" i="7"/>
  <c r="C122" i="7"/>
  <c r="D122" i="7"/>
  <c r="E122" i="7"/>
  <c r="E123" i="7"/>
  <c r="E124" i="7"/>
  <c r="C125" i="7"/>
  <c r="D125" i="7"/>
  <c r="E125" i="7" s="1"/>
  <c r="E126" i="7"/>
  <c r="E130" i="7"/>
  <c r="E132" i="7"/>
  <c r="E133" i="7"/>
  <c r="E135" i="7"/>
  <c r="E137" i="7"/>
  <c r="E140" i="7"/>
  <c r="E141" i="7"/>
  <c r="E144" i="7"/>
  <c r="E146" i="7"/>
  <c r="E148" i="7"/>
  <c r="E150" i="7"/>
  <c r="E151" i="7"/>
  <c r="E153" i="7"/>
  <c r="E156" i="7"/>
  <c r="E159" i="7"/>
  <c r="E160" i="7"/>
  <c r="E161" i="7"/>
  <c r="C162" i="7"/>
  <c r="C158" i="7"/>
  <c r="D162" i="7"/>
  <c r="E162" i="7"/>
  <c r="E163" i="7"/>
  <c r="E164" i="7"/>
  <c r="C165" i="7"/>
  <c r="D165" i="7"/>
  <c r="E165" i="7" s="1"/>
  <c r="E166" i="7"/>
  <c r="E167" i="7"/>
  <c r="E168" i="7"/>
  <c r="D169" i="7"/>
  <c r="E169" i="7"/>
  <c r="E170" i="7"/>
  <c r="E171" i="7"/>
  <c r="E172" i="7"/>
  <c r="C177" i="7"/>
  <c r="D177" i="7"/>
  <c r="D173" i="7" s="1"/>
  <c r="E173" i="7" s="1"/>
  <c r="C180" i="7"/>
  <c r="E180" i="7" s="1"/>
  <c r="D180" i="7"/>
  <c r="E181" i="7"/>
  <c r="E182" i="7"/>
  <c r="C189" i="7"/>
  <c r="D189" i="7"/>
  <c r="D119" i="7"/>
  <c r="E157" i="7"/>
  <c r="E93" i="7"/>
  <c r="C134" i="7"/>
  <c r="E134" i="7" s="1"/>
  <c r="C108" i="7"/>
  <c r="E108" i="7" s="1"/>
  <c r="C142" i="7"/>
  <c r="E145" i="7"/>
  <c r="E45" i="7"/>
  <c r="E39" i="7"/>
  <c r="D158" i="7"/>
  <c r="D54" i="7"/>
  <c r="E54" i="7" s="1"/>
  <c r="D53" i="7"/>
  <c r="E53" i="7" s="1"/>
  <c r="E60" i="7"/>
  <c r="C54" i="7"/>
  <c r="C53" i="7"/>
  <c r="E7" i="7"/>
  <c r="D142" i="7"/>
  <c r="E142" i="7"/>
  <c r="E78" i="7"/>
  <c r="E99" i="7"/>
  <c r="E113" i="7"/>
  <c r="E158" i="7"/>
  <c r="E147" i="7"/>
  <c r="E149" i="7"/>
  <c r="C92" i="7"/>
  <c r="E92" i="7"/>
  <c r="E80" i="7" l="1"/>
  <c r="E5" i="7"/>
  <c r="D52" i="7"/>
  <c r="C187" i="7"/>
  <c r="D98" i="7"/>
  <c r="E98" i="7" s="1"/>
  <c r="E88" i="7"/>
  <c r="D86" i="7"/>
  <c r="D83" i="7"/>
  <c r="E174" i="7"/>
  <c r="C86" i="7"/>
  <c r="C83" i="7"/>
  <c r="C81" i="7" s="1"/>
  <c r="D115" i="7"/>
  <c r="E115" i="7" s="1"/>
  <c r="C77" i="7"/>
  <c r="D81" i="7"/>
  <c r="D74" i="7" s="1"/>
  <c r="C112" i="7"/>
  <c r="C111" i="7" s="1"/>
  <c r="D152" i="7"/>
  <c r="E152" i="7" s="1"/>
  <c r="E106" i="7"/>
  <c r="E119" i="7"/>
  <c r="C88" i="7"/>
  <c r="C74" i="7" l="1"/>
  <c r="C183" i="7" s="1"/>
  <c r="D112" i="7"/>
  <c r="E81" i="7"/>
  <c r="E77" i="7"/>
  <c r="D71" i="7"/>
  <c r="E52" i="7"/>
  <c r="E83" i="7"/>
  <c r="E86" i="7"/>
  <c r="E71" i="7" l="1"/>
  <c r="D187" i="7"/>
  <c r="E112" i="7"/>
  <c r="D111" i="7"/>
  <c r="C188" i="7"/>
  <c r="C186" i="7" s="1"/>
  <c r="C185" i="7" s="1"/>
  <c r="C184" i="7"/>
  <c r="E74" i="7"/>
  <c r="E111" i="7" l="1"/>
  <c r="D183" i="7"/>
  <c r="D188" i="7" l="1"/>
  <c r="D186" i="7" s="1"/>
  <c r="D185" i="7" s="1"/>
  <c r="E183" i="7"/>
  <c r="D184" i="7"/>
</calcChain>
</file>

<file path=xl/sharedStrings.xml><?xml version="1.0" encoding="utf-8"?>
<sst xmlns="http://schemas.openxmlformats.org/spreadsheetml/2006/main" count="224" uniqueCount="195">
  <si>
    <t>Сельское хозяйство и рыболовство</t>
  </si>
  <si>
    <t>Образование</t>
  </si>
  <si>
    <t>Социальная политика</t>
  </si>
  <si>
    <t>(тыс.руб.)</t>
  </si>
  <si>
    <t>ДОХОДЫ</t>
  </si>
  <si>
    <t>Налоги на прибыль(доход), прирост капитала</t>
  </si>
  <si>
    <t xml:space="preserve">в том числе: </t>
  </si>
  <si>
    <t>Налог на прибыль(доход) организаций</t>
  </si>
  <si>
    <t>Налог на доходы физических лиц</t>
  </si>
  <si>
    <t>Налоги на совокупный доход</t>
  </si>
  <si>
    <t>Единый налог на вмененный доход для определенных видов деятельности</t>
  </si>
  <si>
    <t>Налоги на имущество</t>
  </si>
  <si>
    <t>Земельный налог</t>
  </si>
  <si>
    <t>Государственная пошлина</t>
  </si>
  <si>
    <t>Штрафные санкции, возмещение ущерба</t>
  </si>
  <si>
    <t>Прочие неналоговые доходы</t>
  </si>
  <si>
    <t>ИТОГО СОБСТВЕННЫХ ДОХОДОВ</t>
  </si>
  <si>
    <t>От бюджетов других уровней:</t>
  </si>
  <si>
    <t xml:space="preserve">  - Субвенции</t>
  </si>
  <si>
    <t xml:space="preserve">  - Субсидии</t>
  </si>
  <si>
    <t>ДОХОДЫ ОТ ПРЕДПРИНИМАТЕЛЬСКОЙ И ИНОЙ, ПРИНОСЯЩЕЙ</t>
  </si>
  <si>
    <t>ВСЕГО ДОХОДОВ</t>
  </si>
  <si>
    <t>РАСХОДЫ</t>
  </si>
  <si>
    <t xml:space="preserve">  -материальные затраты</t>
  </si>
  <si>
    <t>Жилищно-коммунальное хозяйство</t>
  </si>
  <si>
    <t>ВСЕГО РАСХОДОВ:</t>
  </si>
  <si>
    <t xml:space="preserve">  -оплата труда </t>
  </si>
  <si>
    <t xml:space="preserve">  -оплата труда</t>
  </si>
  <si>
    <t>Физическая культура и спорт</t>
  </si>
  <si>
    <t>Единый сельскохозяйственный налог</t>
  </si>
  <si>
    <t>Общегосударственные вопросы</t>
  </si>
  <si>
    <t>Другие вопросы в области национальной экономики</t>
  </si>
  <si>
    <t>Социальное обслуживание населения</t>
  </si>
  <si>
    <t>Социальное обеспечение населения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</si>
  <si>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</si>
  <si>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</si>
  <si>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Обеспечение проведения выборов и референдумов</t>
  </si>
  <si>
    <t>Другие общегосударственные вопросы</t>
  </si>
  <si>
    <t xml:space="preserve">  -  оплата труда</t>
  </si>
  <si>
    <t>Остатки средств бюджетов</t>
  </si>
  <si>
    <t xml:space="preserve"> - материальные затраты</t>
  </si>
  <si>
    <t>Другие вопросы в области социальной политики</t>
  </si>
  <si>
    <t>Национальная экономика</t>
  </si>
  <si>
    <t>Транспорт</t>
  </si>
  <si>
    <t xml:space="preserve"> - оплата труда</t>
  </si>
  <si>
    <t>Пенсионное обеспечение</t>
  </si>
  <si>
    <t>Национальная оборона</t>
  </si>
  <si>
    <t>Возврат остатков субсидий и субвенций прошлых лет</t>
  </si>
  <si>
    <t>Судебная система</t>
  </si>
  <si>
    <t xml:space="preserve">  - материальные затраты</t>
  </si>
  <si>
    <t>Мобилизационная и вневойсковая подготовка</t>
  </si>
  <si>
    <t>Обеспечение пожарной безопасности</t>
  </si>
  <si>
    <t>Стационарная медицинская помощь</t>
  </si>
  <si>
    <t>Защита населения и территории от чрезвычайных ситуаций природного и техногенного характера, гражданская оборона</t>
  </si>
  <si>
    <t>Водное хозяйство</t>
  </si>
  <si>
    <t>Погашение бюджетами муниципальных районов кредитов от других бюджетов бюджетной системы РФ в валюте РФ</t>
  </si>
  <si>
    <t>Возврат бюджетных кредитов, предоставленных юридическим лицам в валюте РФ</t>
  </si>
  <si>
    <t xml:space="preserve">Возврат бюджетных кредитов, предоставленных другим бюджетам </t>
  </si>
  <si>
    <t>Исполнения
(%)</t>
  </si>
  <si>
    <t>НАЛОГОВЫЕ И НЕНАЛОГОВЫЕ ДОХОДЫ ВСЕГО</t>
  </si>
  <si>
    <r>
      <t>в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том числе: </t>
    </r>
  </si>
  <si>
    <t>Налоги на имущество физических лиц</t>
  </si>
  <si>
    <t>гос. пошлина по делам, рассматриваемым в судах общей юрисдикции, мировыми судьями (за исключением Верховного Суда РФ)</t>
  </si>
  <si>
    <t>гос.пошлина за государственную регистрацию транспортных средств и иные юридически значимые действия,связанные с изменениями и выдачей документов на транспортные средства</t>
  </si>
  <si>
    <t>Задолженность и перерасчеты по отмененным налогам и сборам и иным обязательным платежам</t>
  </si>
  <si>
    <t>Налог на прибыль за 2004 год</t>
  </si>
  <si>
    <t>Земельный налог по обяз. Возникшим до 01.01.06г.</t>
  </si>
  <si>
    <t>порочие налоги и сборы</t>
  </si>
  <si>
    <t>Проценты полученные от предоставления бюджетных кредитов ( бюджетных ссуд) внутри страны</t>
  </si>
  <si>
    <t>Прочие поступления от использования имущества, находящегося в муниципальной собственности</t>
  </si>
  <si>
    <t>доходы от перечисления части прибыли, остающейся после уплаты налогов</t>
  </si>
  <si>
    <t>Платежи за негативное воздействие на окружающую среду</t>
  </si>
  <si>
    <t>Доходы от продажи материальных и нематерильных активов</t>
  </si>
  <si>
    <t xml:space="preserve">Доходы от возврата остатков субсидий </t>
  </si>
  <si>
    <t>БЕЗВОЗМЕЗДНЫЕ ПЕРЕЧИСЛЕНИЯ:</t>
  </si>
  <si>
    <t xml:space="preserve">  - Дотации </t>
  </si>
  <si>
    <t>Дотации на выравнивание уровня бюджетной обеспеч.</t>
  </si>
  <si>
    <t>Дотации на сбалансированность</t>
  </si>
  <si>
    <t>Прочие дотации</t>
  </si>
  <si>
    <t>Прочие безвозмездные поступления</t>
  </si>
  <si>
    <t>Рыночные продажи товаров и услуг</t>
  </si>
  <si>
    <t>Поступления от возмещения ущерба при возникновении страховых случаев</t>
  </si>
  <si>
    <t>Безвозмездные поступления от предпринимательской  и иной приносящей доход деятельности</t>
  </si>
  <si>
    <t>Функционирование высшего должностного лица субъекта РФ и органа местного самоуправления</t>
  </si>
  <si>
    <t>Функционирование зконодательных представительных) органов государственной власти</t>
  </si>
  <si>
    <t xml:space="preserve"> -оплата труда</t>
  </si>
  <si>
    <t>Функционирование местных администрций</t>
  </si>
  <si>
    <t>Резервный фонд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</si>
  <si>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</si>
  <si>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правоохранительных органов</t>
  </si>
  <si>
    <t>Амбулаторная помощь</t>
  </si>
  <si>
    <t>Скорая медицинская помощь</t>
  </si>
  <si>
    <t>Увеличение остатков средств</t>
  </si>
  <si>
    <t>Уменьшение остатков средств</t>
  </si>
  <si>
    <t>Предоставление бюджетных кредитов  другим бюджетам бюджетной системы</t>
  </si>
  <si>
    <t>Итого источники финансирования дефицита бюджета</t>
  </si>
  <si>
    <t>Источники внутреннего финансирования</t>
  </si>
  <si>
    <t>Иные межбюджетные трансферты</t>
  </si>
  <si>
    <t>Получение бюджетами муниципальных районов кредитов от других бюджетов бюджетной системы РФ в валюте РФ</t>
  </si>
  <si>
    <t>перечисление другим бюджетам бюджетной системы</t>
  </si>
  <si>
    <t>Культура, кинематография</t>
  </si>
  <si>
    <t xml:space="preserve">Здравоохранение </t>
  </si>
  <si>
    <t>Другие вопросы в области здравоохрнен.</t>
  </si>
  <si>
    <t>пособия по соц.помощи населению</t>
  </si>
  <si>
    <t>Массовый спорт</t>
  </si>
  <si>
    <t>Обслуживание внутреннего долга</t>
  </si>
  <si>
    <t>Обслуживание муниципального внутреннего долга</t>
  </si>
  <si>
    <t>Межбюджетные трансферты</t>
  </si>
  <si>
    <t>Дорожное хозяйство</t>
  </si>
  <si>
    <t>Охрана семьи и детства</t>
  </si>
  <si>
    <t xml:space="preserve">  - субсидии БУ</t>
  </si>
  <si>
    <t>Налоги на товары (работы,услуги), реализуюмые на территории РФ</t>
  </si>
  <si>
    <t>Акцизы по подакцизным товарам</t>
  </si>
  <si>
    <t>доходы от сдачи в аренду имущества,составляющего муниципальную казну</t>
  </si>
  <si>
    <t>доходы от сдачи в аренду имущества,находящегося в оперативном управлении органов управления муниципальных районов и созданных ими учреждений (за исключением имущества бюджетных и автономных учреждений)</t>
  </si>
  <si>
    <t xml:space="preserve">  -единовремен.денежн.выплаты молодым врачам</t>
  </si>
  <si>
    <t>доходы,получаемые в виде арендной платы за земли,  государственная собственности на которые не разграничена</t>
  </si>
  <si>
    <t xml:space="preserve">  - субсидии БУ на выполнение муз.задания</t>
  </si>
  <si>
    <t xml:space="preserve">  - субсидии БУ на иные цели</t>
  </si>
  <si>
    <t xml:space="preserve">  - % по кредитам</t>
  </si>
  <si>
    <t xml:space="preserve">  - субсидии АУ на иные цели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</si>
  <si>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</si>
  <si>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 бюджетов муниципальных районов</t>
  </si>
  <si>
    <t xml:space="preserve">  - субсидии БУ на выполнение муз.задания (Факел)</t>
  </si>
  <si>
    <t>Охрана окружающей среды</t>
  </si>
  <si>
    <t>Другие вопросы в области охраны окружающей среды</t>
  </si>
  <si>
    <t>Дефицит (-),профицит (+)</t>
  </si>
  <si>
    <t>0102</t>
  </si>
  <si>
    <t>0103</t>
  </si>
  <si>
    <t>0104</t>
  </si>
  <si>
    <t>0105</t>
  </si>
  <si>
    <t>0106</t>
  </si>
  <si>
    <t>0107</t>
  </si>
  <si>
    <t>0111</t>
  </si>
  <si>
    <t>0113</t>
  </si>
  <si>
    <t>05</t>
  </si>
  <si>
    <t>04</t>
  </si>
  <si>
    <t>06</t>
  </si>
  <si>
    <t>0405</t>
  </si>
  <si>
    <t>0406</t>
  </si>
  <si>
    <t>0408</t>
  </si>
  <si>
    <t>0409</t>
  </si>
  <si>
    <t>0412</t>
  </si>
  <si>
    <t>07</t>
  </si>
  <si>
    <t>02</t>
  </si>
  <si>
    <t>0203</t>
  </si>
  <si>
    <t>03</t>
  </si>
  <si>
    <t>08</t>
  </si>
  <si>
    <t>0909</t>
  </si>
  <si>
    <t xml:space="preserve">  - субсидии АУ,БУ на иные цели</t>
  </si>
  <si>
    <t>Налог, взимаемый в связи с применением упрощенной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</si>
  <si>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</si>
  <si>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</si>
  <si>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</si>
  <si>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</si>
  <si>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Охрана объектов растительного и животного мира и среды их обитания</t>
  </si>
  <si>
    <t>Связь и информатика</t>
  </si>
  <si>
    <t>0410</t>
  </si>
  <si>
    <t>0603</t>
  </si>
  <si>
    <t>0605</t>
  </si>
  <si>
    <t xml:space="preserve">Наименование </t>
  </si>
  <si>
    <t>09</t>
  </si>
  <si>
    <t>0310</t>
  </si>
  <si>
    <t>0314</t>
  </si>
  <si>
    <t>гос.пошлина за установку рекламной конструкции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</si>
  <si>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</si>
  <si>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</si>
  <si>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 - субсидии АУ на выполнение муз.задания (ФСЦ)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</si>
  <si>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</si>
  <si>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 xml:space="preserve"> - компенсация связанная с депутатской деятельностью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</si>
  <si>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</si>
  <si>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- реализация мероприятий, предусмотренных муниципальными программами развития субъектов малого и среднего предпринимательства</t>
  </si>
  <si>
    <t xml:space="preserve"> -информационное обеспечение населения в области профилактики наркомании</t>
  </si>
  <si>
    <t>- мероприятия по землеустройству и землепользованию</t>
  </si>
  <si>
    <t>- меры поддержки населения в целях обеспечения доступности коммунальных услуг (выпадающие доходы)</t>
  </si>
  <si>
    <t xml:space="preserve"> перечисление другим бюджетам бюджетной системы</t>
  </si>
  <si>
    <t xml:space="preserve">  - проведение акарицидных обработок</t>
  </si>
  <si>
    <t xml:space="preserve">  - предоставление субсидий организациям автомобильного пассажирского транспорта на возмещение недополученных доходов, возникающих в результате небольшой интенсивности пассажиропотоков по муниципальным маршрутам </t>
  </si>
  <si>
    <t>Налог,взимаемый в связи с применением патентной системы налогообложения, зачисляемый в бюджеты муниципальных районов</t>
  </si>
  <si>
    <t xml:space="preserve">  - переселение из аварийного жилья</t>
  </si>
  <si>
    <t xml:space="preserve"> СПРАВКА ОБ ИСПОЛНЕНИИ  РАЙОННОГО БЮДЖЕТА за 2023 год</t>
  </si>
  <si>
    <t>план районного бюджета на 2023 год</t>
  </si>
  <si>
    <t xml:space="preserve">-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</t>
  </si>
  <si>
    <t>Спорт высших достижений</t>
  </si>
  <si>
    <t>- расходы на организацию туристско-рекреационных зон на территории Красноярского края</t>
  </si>
  <si>
    <t xml:space="preserve">  - актуализация схем теплоснабжения на территории Шушенского района</t>
  </si>
  <si>
    <t xml:space="preserve">  - средства резервного фонда</t>
  </si>
  <si>
    <t>01</t>
  </si>
  <si>
    <t xml:space="preserve">  - ремонт коммунальной инфраструктуры (от п.Шушенское)</t>
  </si>
  <si>
    <t xml:space="preserve">  - прочие расходы </t>
  </si>
  <si>
    <t>перечисление другим бюджетам бюджетной системы (содержание дорог в поселениях)</t>
  </si>
  <si>
    <t xml:space="preserve">  - материальные затраты (вышка д.Ермолаево)</t>
  </si>
  <si>
    <t>доходы,получаемые в виде арендной платы за земли  после разграничения государственной собственности на землю ( за исключением зем. участков бюджетных и автономных учреждений)</t>
  </si>
  <si>
    <t>кассовое исполнение на 01.12.2023</t>
  </si>
  <si>
    <t xml:space="preserve">- расходы на обеспечение авторского надзора с проектной документацией по объекту "Благоустройство территории Думной горы"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</si>
</sst>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#,##0.0_р_."/>
    <numFmt numFmtId="188" formatCode="#,##0.000_р_."/>
    <numFmt numFmtId="189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name val="Arial"/>
      <family val="2"/>
      <charset val="204"/>
    </font>
    <font>
      <u/>
      <sz val="14"/>
      <name val="Arial"/>
      <family val="2"/>
      <charset val="204"/>
    </font>
    <font>
      <i/>
      <sz val="14"/>
      <name val="Arial Cyr"/>
      <charset val="204"/>
    </font>
    <font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vertical="top" wrapText="1"/>
    </xf>
    <xf numFmtId="186" fontId="5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186" fontId="5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 wrapText="1"/>
    </xf>
    <xf numFmtId="18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186" fontId="4" fillId="2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86" fontId="5" fillId="2" borderId="2" xfId="0" applyNumberFormat="1" applyFont="1" applyFill="1" applyBorder="1" applyAlignment="1">
      <alignment horizontal="right" vertical="center"/>
    </xf>
    <xf numFmtId="186" fontId="5" fillId="2" borderId="6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wrapText="1"/>
    </xf>
    <xf numFmtId="186" fontId="5" fillId="0" borderId="6" xfId="0" applyNumberFormat="1" applyFont="1" applyBorder="1" applyAlignment="1">
      <alignment horizontal="right" vertical="center"/>
    </xf>
    <xf numFmtId="0" fontId="6" fillId="0" borderId="2" xfId="0" applyFont="1" applyBorder="1"/>
    <xf numFmtId="186" fontId="6" fillId="0" borderId="6" xfId="0" applyNumberFormat="1" applyFont="1" applyBorder="1" applyAlignment="1">
      <alignment horizontal="right" vertic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4" fillId="2" borderId="2" xfId="0" applyFont="1" applyFill="1" applyBorder="1"/>
    <xf numFmtId="186" fontId="4" fillId="2" borderId="6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 wrapText="1"/>
    </xf>
    <xf numFmtId="186" fontId="7" fillId="0" borderId="6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/>
    </xf>
    <xf numFmtId="186" fontId="5" fillId="3" borderId="6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top" wrapText="1"/>
    </xf>
    <xf numFmtId="18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186" fontId="4" fillId="0" borderId="6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3" borderId="7" xfId="0" applyFont="1" applyFill="1" applyBorder="1"/>
    <xf numFmtId="186" fontId="4" fillId="3" borderId="8" xfId="0" applyNumberFormat="1" applyFont="1" applyFill="1" applyBorder="1" applyAlignment="1">
      <alignment horizontal="right" vertical="center"/>
    </xf>
    <xf numFmtId="186" fontId="4" fillId="3" borderId="3" xfId="0" applyNumberFormat="1" applyFont="1" applyFill="1" applyBorder="1" applyAlignment="1">
      <alignment horizontal="right" vertical="center"/>
    </xf>
    <xf numFmtId="186" fontId="4" fillId="0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186" fontId="4" fillId="2" borderId="8" xfId="0" applyNumberFormat="1" applyFont="1" applyFill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186" fontId="0" fillId="0" borderId="0" xfId="0" applyNumberFormat="1"/>
    <xf numFmtId="188" fontId="5" fillId="0" borderId="2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4" fillId="2" borderId="2" xfId="0" applyNumberFormat="1" applyFont="1" applyFill="1" applyBorder="1" applyAlignment="1">
      <alignment horizontal="right" vertical="center"/>
    </xf>
    <xf numFmtId="188" fontId="5" fillId="2" borderId="2" xfId="0" applyNumberFormat="1" applyFont="1" applyFill="1" applyBorder="1" applyAlignment="1">
      <alignment horizontal="right" vertical="center"/>
    </xf>
    <xf numFmtId="188" fontId="7" fillId="0" borderId="2" xfId="0" applyNumberFormat="1" applyFont="1" applyBorder="1" applyAlignment="1">
      <alignment horizontal="right" vertical="center"/>
    </xf>
    <xf numFmtId="188" fontId="4" fillId="3" borderId="2" xfId="0" applyNumberFormat="1" applyFont="1" applyFill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188" fontId="6" fillId="0" borderId="7" xfId="0" applyNumberFormat="1" applyFont="1" applyFill="1" applyBorder="1" applyAlignment="1">
      <alignment horizontal="right" vertical="center"/>
    </xf>
    <xf numFmtId="188" fontId="5" fillId="0" borderId="7" xfId="0" applyNumberFormat="1" applyFont="1" applyFill="1" applyBorder="1" applyAlignment="1">
      <alignment horizontal="right" vertical="center"/>
    </xf>
    <xf numFmtId="188" fontId="7" fillId="0" borderId="7" xfId="0" applyNumberFormat="1" applyFont="1" applyFill="1" applyBorder="1" applyAlignment="1">
      <alignment horizontal="right" vertical="center"/>
    </xf>
    <xf numFmtId="188" fontId="4" fillId="2" borderId="7" xfId="0" applyNumberFormat="1" applyFont="1" applyFill="1" applyBorder="1" applyAlignment="1">
      <alignment horizontal="right" vertical="center"/>
    </xf>
    <xf numFmtId="188" fontId="4" fillId="3" borderId="7" xfId="0" applyNumberFormat="1" applyFont="1" applyFill="1" applyBorder="1" applyAlignment="1">
      <alignment horizontal="right" vertical="center"/>
    </xf>
    <xf numFmtId="188" fontId="4" fillId="3" borderId="3" xfId="0" applyNumberFormat="1" applyFont="1" applyFill="1" applyBorder="1" applyAlignment="1">
      <alignment horizontal="right" vertical="center"/>
    </xf>
    <xf numFmtId="188" fontId="4" fillId="0" borderId="3" xfId="0" applyNumberFormat="1" applyFont="1" applyBorder="1" applyAlignment="1">
      <alignment horizontal="right" vertical="center"/>
    </xf>
    <xf numFmtId="188" fontId="7" fillId="0" borderId="3" xfId="0" applyNumberFormat="1" applyFont="1" applyBorder="1" applyAlignment="1">
      <alignment horizontal="right" vertical="center"/>
    </xf>
    <xf numFmtId="188" fontId="5" fillId="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188" fontId="4" fillId="5" borderId="2" xfId="0" applyNumberFormat="1" applyFont="1" applyFill="1" applyBorder="1" applyAlignment="1">
      <alignment horizontal="right" vertical="center"/>
    </xf>
    <xf numFmtId="186" fontId="4" fillId="5" borderId="6" xfId="0" applyNumberFormat="1" applyFont="1" applyFill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88" fontId="4" fillId="5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1" fillId="6" borderId="0" xfId="0" applyFont="1" applyFill="1"/>
    <xf numFmtId="0" fontId="6" fillId="6" borderId="2" xfId="0" applyFont="1" applyFill="1" applyBorder="1" applyAlignment="1">
      <alignment wrapText="1"/>
    </xf>
    <xf numFmtId="188" fontId="6" fillId="6" borderId="2" xfId="0" applyNumberFormat="1" applyFont="1" applyFill="1" applyBorder="1" applyAlignment="1">
      <alignment horizontal="right" vertical="center"/>
    </xf>
    <xf numFmtId="0" fontId="0" fillId="6" borderId="0" xfId="0" applyFill="1"/>
    <xf numFmtId="49" fontId="6" fillId="6" borderId="9" xfId="0" applyNumberFormat="1" applyFont="1" applyFill="1" applyBorder="1" applyAlignment="1">
      <alignment horizontal="center" vertical="center"/>
    </xf>
    <xf numFmtId="189" fontId="0" fillId="0" borderId="0" xfId="0" applyNumberFormat="1"/>
    <xf numFmtId="188" fontId="7" fillId="6" borderId="2" xfId="0" applyNumberFormat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wrapText="1"/>
    </xf>
    <xf numFmtId="49" fontId="5" fillId="2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49" fontId="0" fillId="0" borderId="0" xfId="0" applyNumberFormat="1"/>
    <xf numFmtId="49" fontId="7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88" fontId="4" fillId="5" borderId="2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86" fontId="4" fillId="5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topLeftCell="A156" zoomScaleNormal="100" workbookViewId="0">
      <selection activeCell="C183" sqref="C183:D183"/>
    </sheetView>
  </sheetViews>
  <sheetFormatPr defaultRowHeight="12.75" x14ac:dyDescent="0.2"/>
  <cols>
    <col min="1" max="1" width="13" style="93" customWidth="1"/>
    <col min="2" max="2" width="92.85546875" customWidth="1"/>
    <col min="3" max="3" width="24.140625" customWidth="1"/>
    <col min="4" max="4" width="23" customWidth="1"/>
    <col min="5" max="5" width="19.28515625" customWidth="1"/>
    <col min="6" max="6" width="11.28515625" bestFit="1" customWidth="1"/>
    <col min="7" max="7" width="12.7109375" customWidth="1"/>
  </cols>
  <sheetData>
    <row r="1" spans="1:5" ht="27.75" customHeight="1" x14ac:dyDescent="0.2">
      <c r="A1" s="95" t="s">
        <v>180</v>
      </c>
      <c r="B1" s="95"/>
      <c r="C1" s="95"/>
      <c r="D1" s="95"/>
      <c r="E1" s="95"/>
    </row>
    <row r="2" spans="1:5" ht="18.75" thickBot="1" x14ac:dyDescent="0.3">
      <c r="A2" s="96" t="s">
        <v>3</v>
      </c>
      <c r="B2" s="96"/>
      <c r="C2" s="96"/>
      <c r="D2" s="96"/>
      <c r="E2" s="96"/>
    </row>
    <row r="3" spans="1:5" ht="73.5" customHeight="1" thickBot="1" x14ac:dyDescent="0.25">
      <c r="A3" s="97" t="s">
        <v>160</v>
      </c>
      <c r="B3" s="98"/>
      <c r="C3" s="11" t="s">
        <v>181</v>
      </c>
      <c r="D3" s="11" t="s">
        <v>193</v>
      </c>
      <c r="E3" s="12" t="s">
        <v>58</v>
      </c>
    </row>
    <row r="4" spans="1:5" ht="27.75" customHeight="1" x14ac:dyDescent="0.25">
      <c r="A4" s="99" t="s">
        <v>4</v>
      </c>
      <c r="B4" s="100"/>
      <c r="C4" s="100"/>
      <c r="D4" s="100"/>
      <c r="E4" s="101"/>
    </row>
    <row r="5" spans="1:5" ht="18" x14ac:dyDescent="0.25">
      <c r="A5" s="71">
        <v>1000000</v>
      </c>
      <c r="B5" s="13" t="s">
        <v>59</v>
      </c>
      <c r="C5" s="52">
        <f>C7+C13+C21+C29+C37+C41+C45+C50+C51+C25+C38+C11</f>
        <v>186782.83099999998</v>
      </c>
      <c r="D5" s="52">
        <f>D7+D13+D21+D29+D37+D41+D45+D50+D51+D25+D38+D11</f>
        <v>156483.17581999997</v>
      </c>
      <c r="E5" s="14">
        <f>D5/C5*100</f>
        <v>83.778136878115944</v>
      </c>
    </row>
    <row r="6" spans="1:5" ht="18" x14ac:dyDescent="0.25">
      <c r="A6" s="68"/>
      <c r="B6" s="16" t="s">
        <v>60</v>
      </c>
      <c r="C6" s="49"/>
      <c r="D6" s="49"/>
      <c r="E6" s="17"/>
    </row>
    <row r="7" spans="1:5" ht="18.75" x14ac:dyDescent="0.3">
      <c r="A7" s="69">
        <v>1010000</v>
      </c>
      <c r="B7" s="18" t="s">
        <v>5</v>
      </c>
      <c r="C7" s="50">
        <f>SUM(C9:C10)</f>
        <v>112926.04</v>
      </c>
      <c r="D7" s="50">
        <f>SUM(D9:D10)</f>
        <v>95024.191999999995</v>
      </c>
      <c r="E7" s="19">
        <f>D7/C7*100</f>
        <v>84.147280822031831</v>
      </c>
    </row>
    <row r="8" spans="1:5" ht="18" x14ac:dyDescent="0.25">
      <c r="A8" s="69"/>
      <c r="B8" s="20" t="s">
        <v>6</v>
      </c>
      <c r="C8" s="2"/>
      <c r="D8" s="2"/>
      <c r="E8" s="17"/>
    </row>
    <row r="9" spans="1:5" ht="18.75" x14ac:dyDescent="0.3">
      <c r="A9" s="69">
        <v>1010100</v>
      </c>
      <c r="B9" s="21" t="s">
        <v>7</v>
      </c>
      <c r="C9" s="49">
        <v>3526</v>
      </c>
      <c r="D9" s="49">
        <v>3369.5149999999999</v>
      </c>
      <c r="E9" s="17">
        <f t="shared" ref="E9:E21" si="0">D9/C9*100</f>
        <v>95.56196823596143</v>
      </c>
    </row>
    <row r="10" spans="1:5" ht="18.75" x14ac:dyDescent="0.3">
      <c r="A10" s="69">
        <v>1010200</v>
      </c>
      <c r="B10" s="21" t="s">
        <v>8</v>
      </c>
      <c r="C10" s="49">
        <v>109400.04</v>
      </c>
      <c r="D10" s="49">
        <v>91654.676999999996</v>
      </c>
      <c r="E10" s="17">
        <f t="shared" si="0"/>
        <v>83.779381616313856</v>
      </c>
    </row>
    <row r="11" spans="1:5" ht="0.75" hidden="1" customHeight="1" x14ac:dyDescent="0.3">
      <c r="A11" s="68">
        <v>1030000</v>
      </c>
      <c r="B11" s="25" t="s">
        <v>111</v>
      </c>
      <c r="C11" s="50">
        <f>C12</f>
        <v>0</v>
      </c>
      <c r="D11" s="50">
        <f>D12</f>
        <v>0</v>
      </c>
      <c r="E11" s="19" t="e">
        <f t="shared" si="0"/>
        <v>#DIV/0!</v>
      </c>
    </row>
    <row r="12" spans="1:5" ht="18.75" hidden="1" x14ac:dyDescent="0.3">
      <c r="A12" s="69">
        <v>1030200</v>
      </c>
      <c r="B12" s="21" t="s">
        <v>112</v>
      </c>
      <c r="C12" s="49"/>
      <c r="D12" s="49"/>
      <c r="E12" s="17" t="e">
        <f t="shared" si="0"/>
        <v>#DIV/0!</v>
      </c>
    </row>
    <row r="13" spans="1:5" ht="18.75" x14ac:dyDescent="0.3">
      <c r="A13" s="68">
        <v>1050000</v>
      </c>
      <c r="B13" s="18" t="s">
        <v>9</v>
      </c>
      <c r="C13" s="50">
        <f>SUM(C14:C17)</f>
        <v>53867.1</v>
      </c>
      <c r="D13" s="50">
        <f>SUM(D14:D17)</f>
        <v>42548.753859999997</v>
      </c>
      <c r="E13" s="19">
        <f t="shared" si="0"/>
        <v>78.988387828563262</v>
      </c>
    </row>
    <row r="14" spans="1:5" ht="37.5" x14ac:dyDescent="0.3">
      <c r="A14" s="69">
        <v>1050100</v>
      </c>
      <c r="B14" s="65" t="s">
        <v>150</v>
      </c>
      <c r="C14" s="53">
        <v>47780.2</v>
      </c>
      <c r="D14" s="53">
        <v>39805.491000000002</v>
      </c>
      <c r="E14" s="17">
        <f t="shared" si="0"/>
        <v>83.309594769381462</v>
      </c>
    </row>
    <row r="15" spans="1:5" ht="37.5" x14ac:dyDescent="0.2">
      <c r="A15" s="69">
        <v>1050200</v>
      </c>
      <c r="B15" s="22" t="s">
        <v>10</v>
      </c>
      <c r="C15" s="49">
        <v>26.1</v>
      </c>
      <c r="D15" s="49">
        <v>-192.60560000000001</v>
      </c>
      <c r="E15" s="17">
        <f t="shared" si="0"/>
        <v>-737.95249042145588</v>
      </c>
    </row>
    <row r="16" spans="1:5" ht="18.75" x14ac:dyDescent="0.2">
      <c r="A16" s="69">
        <v>1050300</v>
      </c>
      <c r="B16" s="22" t="s">
        <v>29</v>
      </c>
      <c r="C16" s="49">
        <v>1625.8</v>
      </c>
      <c r="D16" s="49">
        <v>1055.5360000000001</v>
      </c>
      <c r="E16" s="17">
        <f t="shared" si="0"/>
        <v>64.924098905154395</v>
      </c>
    </row>
    <row r="17" spans="1:5" ht="48.75" customHeight="1" x14ac:dyDescent="0.2">
      <c r="A17" s="69">
        <v>1050400</v>
      </c>
      <c r="B17" s="22" t="s">
        <v>178</v>
      </c>
      <c r="C17" s="49">
        <v>4435</v>
      </c>
      <c r="D17" s="49">
        <v>1880.3324600000001</v>
      </c>
      <c r="E17" s="17">
        <f t="shared" si="0"/>
        <v>42.397575197294252</v>
      </c>
    </row>
    <row r="18" spans="1:5" ht="18.75" hidden="1" x14ac:dyDescent="0.2">
      <c r="A18" s="69">
        <v>1060000</v>
      </c>
      <c r="B18" s="23" t="s">
        <v>11</v>
      </c>
      <c r="C18" s="49">
        <f>SUM(C19:C20)</f>
        <v>0</v>
      </c>
      <c r="D18" s="49"/>
      <c r="E18" s="17"/>
    </row>
    <row r="19" spans="1:5" ht="18.75" hidden="1" x14ac:dyDescent="0.2">
      <c r="A19" s="69">
        <v>1060100</v>
      </c>
      <c r="B19" s="22" t="s">
        <v>61</v>
      </c>
      <c r="C19" s="49"/>
      <c r="D19" s="49"/>
      <c r="E19" s="17"/>
    </row>
    <row r="20" spans="1:5" ht="18.75" hidden="1" x14ac:dyDescent="0.2">
      <c r="A20" s="69">
        <v>1060600</v>
      </c>
      <c r="B20" s="22" t="s">
        <v>12</v>
      </c>
      <c r="C20" s="49">
        <v>0</v>
      </c>
      <c r="D20" s="49"/>
      <c r="E20" s="17"/>
    </row>
    <row r="21" spans="1:5" ht="18" customHeight="1" x14ac:dyDescent="0.3">
      <c r="A21" s="68">
        <v>1080000</v>
      </c>
      <c r="B21" s="18" t="s">
        <v>13</v>
      </c>
      <c r="C21" s="50">
        <f>SUM(C22:C24)</f>
        <v>5522</v>
      </c>
      <c r="D21" s="50">
        <f>SUM(D22:D24)</f>
        <v>4548.2640000000001</v>
      </c>
      <c r="E21" s="17">
        <f t="shared" si="0"/>
        <v>82.366244114451291</v>
      </c>
    </row>
    <row r="22" spans="1:5" ht="53.25" customHeight="1" x14ac:dyDescent="0.2">
      <c r="A22" s="69">
        <v>1080300</v>
      </c>
      <c r="B22" s="22" t="s">
        <v>62</v>
      </c>
      <c r="C22" s="49">
        <v>5522</v>
      </c>
      <c r="D22" s="49">
        <v>4548.2640000000001</v>
      </c>
      <c r="E22" s="17">
        <f t="shared" ref="E22:E30" si="1">D22/C22*100</f>
        <v>82.366244114451291</v>
      </c>
    </row>
    <row r="23" spans="1:5" ht="56.25" hidden="1" x14ac:dyDescent="0.2">
      <c r="A23" s="69">
        <v>1080700</v>
      </c>
      <c r="B23" s="22" t="s">
        <v>63</v>
      </c>
      <c r="C23" s="49"/>
      <c r="D23" s="49"/>
      <c r="E23" s="17" t="e">
        <f t="shared" si="1"/>
        <v>#DIV/0!</v>
      </c>
    </row>
    <row r="24" spans="1:5" ht="18.75" hidden="1" x14ac:dyDescent="0.2">
      <c r="A24" s="69">
        <v>1080715</v>
      </c>
      <c r="B24" s="22" t="s">
        <v>164</v>
      </c>
      <c r="C24" s="49">
        <v>0</v>
      </c>
      <c r="D24" s="49"/>
      <c r="E24" s="17"/>
    </row>
    <row r="25" spans="1:5" ht="36.75" hidden="1" customHeight="1" x14ac:dyDescent="0.2">
      <c r="A25" s="68">
        <v>1090000</v>
      </c>
      <c r="B25" s="23" t="s">
        <v>64</v>
      </c>
      <c r="C25" s="50">
        <f>C28</f>
        <v>0</v>
      </c>
      <c r="D25" s="50">
        <f>D28</f>
        <v>0</v>
      </c>
      <c r="E25" s="17"/>
    </row>
    <row r="26" spans="1:5" ht="18.75" hidden="1" x14ac:dyDescent="0.3">
      <c r="A26" s="69">
        <v>1090100</v>
      </c>
      <c r="B26" s="21" t="s">
        <v>65</v>
      </c>
      <c r="C26" s="49"/>
      <c r="D26" s="49"/>
      <c r="E26" s="17"/>
    </row>
    <row r="27" spans="1:5" ht="18.75" hidden="1" x14ac:dyDescent="0.3">
      <c r="A27" s="69">
        <v>1090400</v>
      </c>
      <c r="B27" s="21" t="s">
        <v>66</v>
      </c>
      <c r="C27" s="49"/>
      <c r="D27" s="49"/>
      <c r="E27" s="17"/>
    </row>
    <row r="28" spans="1:5" ht="18.75" hidden="1" x14ac:dyDescent="0.3">
      <c r="A28" s="69">
        <v>1090700</v>
      </c>
      <c r="B28" s="21" t="s">
        <v>67</v>
      </c>
      <c r="C28" s="49">
        <v>0</v>
      </c>
      <c r="D28" s="49">
        <v>0</v>
      </c>
      <c r="E28" s="17"/>
    </row>
    <row r="29" spans="1:5" ht="55.5" customHeight="1" x14ac:dyDescent="0.2">
      <c r="A29" s="68">
        <v>1110000</v>
      </c>
      <c r="B29" s="24" t="s">
        <v>34</v>
      </c>
      <c r="C29" s="50">
        <f>C34+C31+C35+C30+C36+C32+C33</f>
        <v>8749.1</v>
      </c>
      <c r="D29" s="50">
        <f>D34+D31+D35+D30+D36+D32+D33</f>
        <v>7762.2720999999992</v>
      </c>
      <c r="E29" s="17">
        <f t="shared" si="1"/>
        <v>88.720806711547468</v>
      </c>
    </row>
    <row r="30" spans="1:5" ht="37.5" hidden="1" x14ac:dyDescent="0.2">
      <c r="A30" s="69">
        <v>1110305</v>
      </c>
      <c r="B30" s="22" t="s">
        <v>68</v>
      </c>
      <c r="C30" s="49"/>
      <c r="D30" s="49"/>
      <c r="E30" s="17" t="e">
        <f t="shared" si="1"/>
        <v>#DIV/0!</v>
      </c>
    </row>
    <row r="31" spans="1:5" ht="37.5" x14ac:dyDescent="0.2">
      <c r="A31" s="69">
        <v>1110501</v>
      </c>
      <c r="B31" s="84" t="s">
        <v>116</v>
      </c>
      <c r="C31" s="49">
        <v>5462.2</v>
      </c>
      <c r="D31" s="49">
        <v>5864.085</v>
      </c>
      <c r="E31" s="17">
        <f t="shared" ref="E31:E44" si="2">D31/C31*100</f>
        <v>107.35756654827726</v>
      </c>
    </row>
    <row r="32" spans="1:5" ht="60" customHeight="1" x14ac:dyDescent="0.2">
      <c r="A32" s="69">
        <v>1110502</v>
      </c>
      <c r="B32" s="22" t="s">
        <v>192</v>
      </c>
      <c r="C32" s="49">
        <v>2578.3000000000002</v>
      </c>
      <c r="D32" s="49">
        <v>1261.2245</v>
      </c>
      <c r="E32" s="17">
        <f t="shared" si="2"/>
        <v>48.916902610247057</v>
      </c>
    </row>
    <row r="33" spans="1:6" ht="75" x14ac:dyDescent="0.2">
      <c r="A33" s="69">
        <v>1110503</v>
      </c>
      <c r="B33" s="22" t="s">
        <v>114</v>
      </c>
      <c r="C33" s="49">
        <v>113.9</v>
      </c>
      <c r="D33" s="49">
        <v>52.15</v>
      </c>
      <c r="E33" s="17">
        <f t="shared" si="2"/>
        <v>45.785776997366106</v>
      </c>
    </row>
    <row r="34" spans="1:6" ht="37.5" x14ac:dyDescent="0.2">
      <c r="A34" s="69">
        <v>1110507</v>
      </c>
      <c r="B34" s="22" t="s">
        <v>113</v>
      </c>
      <c r="C34" s="49">
        <v>497.5</v>
      </c>
      <c r="D34" s="49">
        <v>440.14100000000002</v>
      </c>
      <c r="E34" s="17">
        <f t="shared" si="2"/>
        <v>88.4705527638191</v>
      </c>
    </row>
    <row r="35" spans="1:6" ht="37.5" x14ac:dyDescent="0.2">
      <c r="A35" s="69">
        <v>1110701</v>
      </c>
      <c r="B35" s="22" t="s">
        <v>70</v>
      </c>
      <c r="C35" s="49"/>
      <c r="D35" s="49">
        <v>36.9</v>
      </c>
      <c r="E35" s="17"/>
    </row>
    <row r="36" spans="1:6" ht="37.5" x14ac:dyDescent="0.2">
      <c r="A36" s="69">
        <v>1110900</v>
      </c>
      <c r="B36" s="22" t="s">
        <v>69</v>
      </c>
      <c r="C36" s="49">
        <v>97.2</v>
      </c>
      <c r="D36" s="49">
        <v>107.77160000000001</v>
      </c>
      <c r="E36" s="17">
        <f t="shared" si="2"/>
        <v>110.87613168724279</v>
      </c>
    </row>
    <row r="37" spans="1:6" ht="18.75" x14ac:dyDescent="0.3">
      <c r="A37" s="68">
        <v>1120100</v>
      </c>
      <c r="B37" s="25" t="s">
        <v>71</v>
      </c>
      <c r="C37" s="50">
        <v>217.1</v>
      </c>
      <c r="D37" s="50">
        <v>747.42399999999998</v>
      </c>
      <c r="E37" s="19">
        <f t="shared" si="2"/>
        <v>344.27637033625058</v>
      </c>
      <c r="F37" s="47"/>
    </row>
    <row r="38" spans="1:6" ht="37.5" x14ac:dyDescent="0.3">
      <c r="A38" s="68">
        <v>1130000</v>
      </c>
      <c r="B38" s="25" t="s">
        <v>35</v>
      </c>
      <c r="C38" s="50">
        <f>C39+C40</f>
        <v>2481.4440000000004</v>
      </c>
      <c r="D38" s="50">
        <f>D39+D40</f>
        <v>2251.9500000000003</v>
      </c>
      <c r="E38" s="19">
        <f t="shared" si="2"/>
        <v>90.751594636026439</v>
      </c>
    </row>
    <row r="39" spans="1:6" ht="34.5" customHeight="1" x14ac:dyDescent="0.3">
      <c r="A39" s="69">
        <v>1130100</v>
      </c>
      <c r="B39" s="65" t="s">
        <v>121</v>
      </c>
      <c r="C39" s="53">
        <v>2461.4630000000002</v>
      </c>
      <c r="D39" s="53">
        <v>2189.7440000000001</v>
      </c>
      <c r="E39" s="30">
        <f t="shared" si="2"/>
        <v>88.961077213023316</v>
      </c>
    </row>
    <row r="40" spans="1:6" ht="37.5" x14ac:dyDescent="0.3">
      <c r="A40" s="69">
        <v>1130200</v>
      </c>
      <c r="B40" s="65" t="s">
        <v>122</v>
      </c>
      <c r="C40" s="53">
        <v>19.981000000000002</v>
      </c>
      <c r="D40" s="53">
        <v>62.206000000000003</v>
      </c>
      <c r="E40" s="30">
        <f t="shared" si="2"/>
        <v>311.32575947149792</v>
      </c>
    </row>
    <row r="41" spans="1:6" ht="25.5" customHeight="1" x14ac:dyDescent="0.3">
      <c r="A41" s="69">
        <v>1140000</v>
      </c>
      <c r="B41" s="25" t="s">
        <v>72</v>
      </c>
      <c r="C41" s="50">
        <f>C42+C43+C44</f>
        <v>744.27</v>
      </c>
      <c r="D41" s="50">
        <v>1371.87436</v>
      </c>
      <c r="E41" s="30">
        <f t="shared" si="2"/>
        <v>184.32482298090747</v>
      </c>
    </row>
    <row r="42" spans="1:6" ht="93.75" hidden="1" x14ac:dyDescent="0.3">
      <c r="A42" s="69">
        <v>1140200</v>
      </c>
      <c r="B42" s="65" t="s">
        <v>165</v>
      </c>
      <c r="C42" s="53">
        <v>0</v>
      </c>
      <c r="D42" s="53">
        <v>0</v>
      </c>
      <c r="E42" s="30"/>
    </row>
    <row r="43" spans="1:6" ht="44.25" hidden="1" customHeight="1" x14ac:dyDescent="0.3">
      <c r="A43" s="69">
        <v>1140600</v>
      </c>
      <c r="B43" s="65" t="s">
        <v>166</v>
      </c>
      <c r="C43" s="53">
        <v>220.8</v>
      </c>
      <c r="D43" s="53">
        <v>800.03099999999995</v>
      </c>
      <c r="E43" s="30">
        <f t="shared" si="2"/>
        <v>362.33288043478257</v>
      </c>
    </row>
    <row r="44" spans="1:6" ht="60.75" hidden="1" customHeight="1" x14ac:dyDescent="0.3">
      <c r="A44" s="69">
        <v>1141300</v>
      </c>
      <c r="B44" s="65" t="s">
        <v>168</v>
      </c>
      <c r="C44" s="53">
        <v>523.47</v>
      </c>
      <c r="D44" s="53">
        <v>392.60300000000001</v>
      </c>
      <c r="E44" s="30">
        <f t="shared" si="2"/>
        <v>75.000095516457492</v>
      </c>
    </row>
    <row r="45" spans="1:6" ht="18.75" x14ac:dyDescent="0.3">
      <c r="A45" s="69">
        <v>1160000</v>
      </c>
      <c r="B45" s="18" t="s">
        <v>14</v>
      </c>
      <c r="C45" s="50">
        <f>SUM(C46:C49)</f>
        <v>2275.777</v>
      </c>
      <c r="D45" s="50">
        <v>2229.194</v>
      </c>
      <c r="E45" s="19">
        <f>D45/C45*100</f>
        <v>97.953094701282239</v>
      </c>
    </row>
    <row r="46" spans="1:6" ht="38.25" hidden="1" customHeight="1" x14ac:dyDescent="0.2">
      <c r="A46" s="69">
        <v>1160100</v>
      </c>
      <c r="B46" s="76" t="s">
        <v>151</v>
      </c>
      <c r="C46" s="53">
        <v>498.02</v>
      </c>
      <c r="D46" s="53">
        <v>412.86200000000002</v>
      </c>
      <c r="E46" s="17">
        <f>D46/C46*100</f>
        <v>82.900686719408867</v>
      </c>
    </row>
    <row r="47" spans="1:6" ht="131.25" hidden="1" x14ac:dyDescent="0.2">
      <c r="A47" s="69">
        <v>1160700</v>
      </c>
      <c r="B47" s="76" t="s">
        <v>152</v>
      </c>
      <c r="C47" s="53">
        <v>0</v>
      </c>
      <c r="D47" s="53">
        <v>35.28</v>
      </c>
      <c r="E47" s="17"/>
    </row>
    <row r="48" spans="1:6" ht="21.75" hidden="1" customHeight="1" x14ac:dyDescent="0.2">
      <c r="A48" s="69">
        <v>1161000</v>
      </c>
      <c r="B48" s="22" t="s">
        <v>153</v>
      </c>
      <c r="C48" s="53">
        <v>12.3</v>
      </c>
      <c r="D48" s="53">
        <v>60.223509999999997</v>
      </c>
      <c r="E48" s="17"/>
    </row>
    <row r="49" spans="1:6" ht="18" hidden="1" customHeight="1" x14ac:dyDescent="0.2">
      <c r="A49" s="69">
        <v>1161100</v>
      </c>
      <c r="B49" s="22" t="s">
        <v>154</v>
      </c>
      <c r="C49" s="53">
        <v>1765.4570000000001</v>
      </c>
      <c r="D49" s="53">
        <v>1393.125</v>
      </c>
      <c r="E49" s="17"/>
    </row>
    <row r="50" spans="1:6" ht="18" customHeight="1" x14ac:dyDescent="0.2">
      <c r="A50" s="69">
        <v>1170000</v>
      </c>
      <c r="B50" s="23" t="s">
        <v>15</v>
      </c>
      <c r="C50" s="50">
        <v>0</v>
      </c>
      <c r="D50" s="50">
        <v>-0.74850000000000005</v>
      </c>
      <c r="E50" s="17"/>
    </row>
    <row r="51" spans="1:6" ht="18.75" hidden="1" x14ac:dyDescent="0.2">
      <c r="A51" s="69">
        <v>1180000</v>
      </c>
      <c r="B51" s="23" t="s">
        <v>73</v>
      </c>
      <c r="C51" s="50"/>
      <c r="D51" s="50"/>
      <c r="E51" s="19"/>
    </row>
    <row r="52" spans="1:6" ht="18.75" x14ac:dyDescent="0.3">
      <c r="A52" s="69"/>
      <c r="B52" s="26" t="s">
        <v>16</v>
      </c>
      <c r="C52" s="49">
        <f>SUM(C5)</f>
        <v>186782.83099999998</v>
      </c>
      <c r="D52" s="49">
        <f>SUM(D5)</f>
        <v>156483.17581999997</v>
      </c>
      <c r="E52" s="17">
        <f t="shared" ref="E52:E58" si="3">D52/C52*100</f>
        <v>83.778136878115944</v>
      </c>
    </row>
    <row r="53" spans="1:6" ht="18" x14ac:dyDescent="0.25">
      <c r="A53" s="71">
        <v>2000000</v>
      </c>
      <c r="B53" s="27" t="s">
        <v>74</v>
      </c>
      <c r="C53" s="51">
        <f>C54+C63+C64+C65</f>
        <v>1672975.8100000003</v>
      </c>
      <c r="D53" s="51">
        <f>D54+D63+D64+D65</f>
        <v>1421944.4170000001</v>
      </c>
      <c r="E53" s="28">
        <f t="shared" si="3"/>
        <v>84.994917948036559</v>
      </c>
    </row>
    <row r="54" spans="1:6" ht="20.25" customHeight="1" x14ac:dyDescent="0.3">
      <c r="A54" s="69">
        <v>2020000</v>
      </c>
      <c r="B54" s="21" t="s">
        <v>17</v>
      </c>
      <c r="C54" s="49">
        <f>C55+C59+C60+C61+C62</f>
        <v>1672990.1420000002</v>
      </c>
      <c r="D54" s="49">
        <f>D55+D59+D60+D61+D62</f>
        <v>1421958.7490000001</v>
      </c>
      <c r="E54" s="17">
        <f t="shared" si="3"/>
        <v>84.995046492031264</v>
      </c>
    </row>
    <row r="55" spans="1:6" ht="15.75" customHeight="1" x14ac:dyDescent="0.3">
      <c r="A55" s="69">
        <v>2021000</v>
      </c>
      <c r="B55" s="21" t="s">
        <v>75</v>
      </c>
      <c r="C55" s="49">
        <f>SUM(C56:C57)+C58</f>
        <v>819000.3</v>
      </c>
      <c r="D55" s="49">
        <v>702796.4</v>
      </c>
      <c r="E55" s="17">
        <f t="shared" si="3"/>
        <v>85.811494818744265</v>
      </c>
    </row>
    <row r="56" spans="1:6" ht="18.75" x14ac:dyDescent="0.3">
      <c r="A56" s="69"/>
      <c r="B56" s="21" t="s">
        <v>76</v>
      </c>
      <c r="C56" s="49">
        <v>320611.09999999998</v>
      </c>
      <c r="D56" s="49">
        <v>304910.5</v>
      </c>
      <c r="E56" s="17">
        <f t="shared" si="3"/>
        <v>95.102914403150734</v>
      </c>
    </row>
    <row r="57" spans="1:6" ht="18.75" x14ac:dyDescent="0.3">
      <c r="A57" s="69"/>
      <c r="B57" s="21" t="s">
        <v>77</v>
      </c>
      <c r="C57" s="49">
        <v>360759.5</v>
      </c>
      <c r="D57" s="49">
        <v>333333.7</v>
      </c>
      <c r="E57" s="17">
        <f t="shared" si="3"/>
        <v>92.397760835127002</v>
      </c>
    </row>
    <row r="58" spans="1:6" ht="18.75" x14ac:dyDescent="0.3">
      <c r="A58" s="69"/>
      <c r="B58" s="21" t="s">
        <v>78</v>
      </c>
      <c r="C58" s="49">
        <v>137629.70000000001</v>
      </c>
      <c r="D58" s="49">
        <v>64552.2</v>
      </c>
      <c r="E58" s="17">
        <f t="shared" si="3"/>
        <v>46.90281240168364</v>
      </c>
    </row>
    <row r="59" spans="1:6" ht="18.75" x14ac:dyDescent="0.3">
      <c r="A59" s="69">
        <v>2022000</v>
      </c>
      <c r="B59" s="21" t="s">
        <v>19</v>
      </c>
      <c r="C59" s="49">
        <v>60809.712</v>
      </c>
      <c r="D59" s="49">
        <v>56452.095999999998</v>
      </c>
      <c r="E59" s="17">
        <f t="shared" ref="E59:E66" si="4">D59/C59*100</f>
        <v>92.834013093171691</v>
      </c>
      <c r="F59" s="82"/>
    </row>
    <row r="60" spans="1:6" ht="18.75" x14ac:dyDescent="0.3">
      <c r="A60" s="69">
        <v>2023000</v>
      </c>
      <c r="B60" s="21" t="s">
        <v>18</v>
      </c>
      <c r="C60" s="49">
        <v>699564.799</v>
      </c>
      <c r="D60" s="49">
        <v>590004.304</v>
      </c>
      <c r="E60" s="17">
        <f t="shared" si="4"/>
        <v>84.338763877683334</v>
      </c>
    </row>
    <row r="61" spans="1:6" ht="18" customHeight="1" x14ac:dyDescent="0.2">
      <c r="A61" s="69">
        <v>2024000</v>
      </c>
      <c r="B61" s="22" t="s">
        <v>97</v>
      </c>
      <c r="C61" s="49">
        <v>93615.331000000006</v>
      </c>
      <c r="D61" s="49">
        <v>72705.948999999993</v>
      </c>
      <c r="E61" s="17">
        <f t="shared" si="4"/>
        <v>77.664575047008043</v>
      </c>
    </row>
    <row r="62" spans="1:6" ht="18.75" hidden="1" x14ac:dyDescent="0.2">
      <c r="A62" s="69">
        <v>2020900</v>
      </c>
      <c r="B62" s="22" t="s">
        <v>79</v>
      </c>
      <c r="C62" s="49"/>
      <c r="D62" s="49"/>
      <c r="E62" s="17" t="e">
        <f t="shared" si="4"/>
        <v>#DIV/0!</v>
      </c>
    </row>
    <row r="63" spans="1:6" ht="18.75" hidden="1" x14ac:dyDescent="0.2">
      <c r="A63" s="69">
        <v>2070500</v>
      </c>
      <c r="B63" s="22" t="s">
        <v>79</v>
      </c>
      <c r="C63" s="49">
        <v>0</v>
      </c>
      <c r="D63" s="49">
        <v>0</v>
      </c>
      <c r="E63" s="17"/>
    </row>
    <row r="64" spans="1:6" ht="23.25" customHeight="1" x14ac:dyDescent="0.2">
      <c r="A64" s="87">
        <v>2180000</v>
      </c>
      <c r="B64" s="38" t="s">
        <v>73</v>
      </c>
      <c r="C64" s="52">
        <v>974.93600000000004</v>
      </c>
      <c r="D64" s="52">
        <v>974.93600000000004</v>
      </c>
      <c r="E64" s="15"/>
    </row>
    <row r="65" spans="1:5" ht="18.75" x14ac:dyDescent="0.2">
      <c r="A65" s="87">
        <v>2190000</v>
      </c>
      <c r="B65" s="38" t="s">
        <v>47</v>
      </c>
      <c r="C65" s="52">
        <v>-989.26800000000003</v>
      </c>
      <c r="D65" s="52">
        <v>-989.26800000000003</v>
      </c>
      <c r="E65" s="15"/>
    </row>
    <row r="66" spans="1:5" ht="0.75" customHeight="1" x14ac:dyDescent="0.2">
      <c r="A66" s="103">
        <v>3000000</v>
      </c>
      <c r="B66" s="104" t="s">
        <v>20</v>
      </c>
      <c r="C66" s="105">
        <f>SUM(C68:C70)</f>
        <v>0</v>
      </c>
      <c r="D66" s="105">
        <f>SUM(D68:D70)</f>
        <v>0</v>
      </c>
      <c r="E66" s="109" t="e">
        <f t="shared" si="4"/>
        <v>#DIV/0!</v>
      </c>
    </row>
    <row r="67" spans="1:5" ht="29.25" hidden="1" customHeight="1" x14ac:dyDescent="0.2">
      <c r="A67" s="103"/>
      <c r="B67" s="104"/>
      <c r="C67" s="105"/>
      <c r="D67" s="105"/>
      <c r="E67" s="109"/>
    </row>
    <row r="68" spans="1:5" ht="18.75" hidden="1" customHeight="1" x14ac:dyDescent="0.2">
      <c r="A68" s="69">
        <v>3020100</v>
      </c>
      <c r="B68" s="29" t="s">
        <v>80</v>
      </c>
      <c r="C68" s="53"/>
      <c r="D68" s="53"/>
      <c r="E68" s="30" t="e">
        <f>D68/C68*100</f>
        <v>#DIV/0!</v>
      </c>
    </row>
    <row r="69" spans="1:5" ht="37.5" hidden="1" x14ac:dyDescent="0.2">
      <c r="A69" s="69">
        <v>3030200</v>
      </c>
      <c r="B69" s="29" t="s">
        <v>81</v>
      </c>
      <c r="C69" s="53"/>
      <c r="D69" s="53"/>
      <c r="E69" s="30" t="e">
        <f>D69/C69*100</f>
        <v>#DIV/0!</v>
      </c>
    </row>
    <row r="70" spans="1:5" ht="37.5" hidden="1" x14ac:dyDescent="0.2">
      <c r="A70" s="69">
        <v>3030300</v>
      </c>
      <c r="B70" s="29" t="s">
        <v>82</v>
      </c>
      <c r="C70" s="53"/>
      <c r="D70" s="53"/>
      <c r="E70" s="30" t="e">
        <f>D70/C70*100</f>
        <v>#DIV/0!</v>
      </c>
    </row>
    <row r="71" spans="1:5" ht="27" customHeight="1" x14ac:dyDescent="0.25">
      <c r="A71" s="88"/>
      <c r="B71" s="31" t="s">
        <v>21</v>
      </c>
      <c r="C71" s="54">
        <f>SUM(C52+C53+C66)</f>
        <v>1859758.6410000003</v>
      </c>
      <c r="D71" s="54">
        <f>SUM(D52+D53+D66)</f>
        <v>1578427.5928200001</v>
      </c>
      <c r="E71" s="32">
        <f>D71/C71*100</f>
        <v>84.872711868206338</v>
      </c>
    </row>
    <row r="72" spans="1:5" ht="18" x14ac:dyDescent="0.2">
      <c r="A72" s="68"/>
      <c r="B72" s="33"/>
      <c r="C72" s="34"/>
      <c r="D72" s="34"/>
      <c r="E72" s="17"/>
    </row>
    <row r="73" spans="1:5" ht="18" x14ac:dyDescent="0.25">
      <c r="A73" s="106" t="s">
        <v>22</v>
      </c>
      <c r="B73" s="107"/>
      <c r="C73" s="107"/>
      <c r="D73" s="107"/>
      <c r="E73" s="108"/>
    </row>
    <row r="74" spans="1:5" ht="18" x14ac:dyDescent="0.25">
      <c r="A74" s="71" t="s">
        <v>187</v>
      </c>
      <c r="B74" s="27" t="s">
        <v>30</v>
      </c>
      <c r="C74" s="51">
        <f>C75+C77+C81+C86+C90+C92+C89+C84+C91</f>
        <v>131466.44400000002</v>
      </c>
      <c r="D74" s="51">
        <f>D75+D77+D81+D86+D90+D92+D89+D84+D91</f>
        <v>106951.86500000001</v>
      </c>
      <c r="E74" s="15">
        <f>D74/C74*100</f>
        <v>81.352976277353335</v>
      </c>
    </row>
    <row r="75" spans="1:5" ht="36" x14ac:dyDescent="0.2">
      <c r="A75" s="72" t="s">
        <v>127</v>
      </c>
      <c r="B75" s="35" t="s">
        <v>83</v>
      </c>
      <c r="C75" s="55">
        <f>C76</f>
        <v>2681.4</v>
      </c>
      <c r="D75" s="55">
        <f>D76</f>
        <v>2326.7539999999999</v>
      </c>
      <c r="E75" s="17">
        <f>D75/C75*100</f>
        <v>86.773849481614079</v>
      </c>
    </row>
    <row r="76" spans="1:5" ht="18.75" x14ac:dyDescent="0.3">
      <c r="A76" s="94"/>
      <c r="B76" s="21" t="s">
        <v>26</v>
      </c>
      <c r="C76" s="49">
        <v>2681.4</v>
      </c>
      <c r="D76" s="49">
        <v>2326.7539999999999</v>
      </c>
      <c r="E76" s="17">
        <f>D76/C76*100</f>
        <v>86.773849481614079</v>
      </c>
    </row>
    <row r="77" spans="1:5" ht="37.5" x14ac:dyDescent="0.2">
      <c r="A77" s="72" t="s">
        <v>128</v>
      </c>
      <c r="B77" s="23" t="s">
        <v>84</v>
      </c>
      <c r="C77" s="55">
        <f>SUM(C78:C80)</f>
        <v>5361.04</v>
      </c>
      <c r="D77" s="55">
        <f>SUM(D78:D80)</f>
        <v>4426.451</v>
      </c>
      <c r="E77" s="17">
        <f t="shared" ref="E77:E92" si="5">D77/C77*100</f>
        <v>82.567020578096788</v>
      </c>
    </row>
    <row r="78" spans="1:5" ht="18.75" x14ac:dyDescent="0.2">
      <c r="A78" s="94"/>
      <c r="B78" s="22" t="s">
        <v>85</v>
      </c>
      <c r="C78" s="49">
        <f>3175.481+958.997</f>
        <v>4134.4780000000001</v>
      </c>
      <c r="D78" s="49">
        <f>2664.461+797.828</f>
        <v>3462.2889999999998</v>
      </c>
      <c r="E78" s="17">
        <f t="shared" si="5"/>
        <v>83.741865357609825</v>
      </c>
    </row>
    <row r="79" spans="1:5" ht="18.75" x14ac:dyDescent="0.2">
      <c r="A79" s="94"/>
      <c r="B79" s="22" t="s">
        <v>169</v>
      </c>
      <c r="C79" s="49">
        <v>274.99200000000002</v>
      </c>
      <c r="D79" s="49">
        <v>269.03399999999999</v>
      </c>
      <c r="E79" s="17"/>
    </row>
    <row r="80" spans="1:5" ht="18.75" x14ac:dyDescent="0.3">
      <c r="A80" s="94"/>
      <c r="B80" s="21" t="s">
        <v>23</v>
      </c>
      <c r="C80" s="49">
        <f>5361.04-C78-C79</f>
        <v>951.56999999999994</v>
      </c>
      <c r="D80" s="49">
        <f>4426.451-D78-D79</f>
        <v>695.12800000000027</v>
      </c>
      <c r="E80" s="17">
        <f t="shared" si="5"/>
        <v>73.050642622192825</v>
      </c>
    </row>
    <row r="81" spans="1:5" ht="18.75" x14ac:dyDescent="0.3">
      <c r="A81" s="72" t="s">
        <v>129</v>
      </c>
      <c r="B81" s="18" t="s">
        <v>86</v>
      </c>
      <c r="C81" s="55">
        <f>SUM(C82:C83)</f>
        <v>62191.39</v>
      </c>
      <c r="D81" s="55">
        <f>SUM(D82:D83)</f>
        <v>49336.894999999997</v>
      </c>
      <c r="E81" s="17">
        <f t="shared" si="5"/>
        <v>79.330748195208372</v>
      </c>
    </row>
    <row r="82" spans="1:5" ht="18.75" x14ac:dyDescent="0.3">
      <c r="A82" s="94"/>
      <c r="B82" s="21" t="s">
        <v>44</v>
      </c>
      <c r="C82" s="49">
        <f>36509.372+11025.832</f>
        <v>47535.204000000005</v>
      </c>
      <c r="D82" s="49">
        <f>29859.994+8765.133</f>
        <v>38625.127</v>
      </c>
      <c r="E82" s="17">
        <f t="shared" si="5"/>
        <v>81.255835149040266</v>
      </c>
    </row>
    <row r="83" spans="1:5" ht="18.75" x14ac:dyDescent="0.3">
      <c r="A83" s="94"/>
      <c r="B83" s="21" t="s">
        <v>40</v>
      </c>
      <c r="C83" s="49">
        <f>62191.39-C82</f>
        <v>14656.185999999994</v>
      </c>
      <c r="D83" s="49">
        <f>49336.895-D82</f>
        <v>10711.767999999996</v>
      </c>
      <c r="E83" s="17">
        <f t="shared" si="5"/>
        <v>73.087009130479103</v>
      </c>
    </row>
    <row r="84" spans="1:5" ht="18.75" x14ac:dyDescent="0.3">
      <c r="A84" s="72" t="s">
        <v>130</v>
      </c>
      <c r="B84" s="18" t="s">
        <v>48</v>
      </c>
      <c r="C84" s="55">
        <f>SUM(C85)</f>
        <v>4</v>
      </c>
      <c r="D84" s="55">
        <f>SUM(D85)</f>
        <v>0</v>
      </c>
      <c r="E84" s="17">
        <f t="shared" si="5"/>
        <v>0</v>
      </c>
    </row>
    <row r="85" spans="1:5" ht="18.75" x14ac:dyDescent="0.3">
      <c r="A85" s="94"/>
      <c r="B85" s="21" t="s">
        <v>49</v>
      </c>
      <c r="C85" s="49">
        <v>4</v>
      </c>
      <c r="D85" s="49">
        <v>0</v>
      </c>
      <c r="E85" s="17">
        <f t="shared" si="5"/>
        <v>0</v>
      </c>
    </row>
    <row r="86" spans="1:5" ht="56.25" x14ac:dyDescent="0.2">
      <c r="A86" s="72" t="s">
        <v>131</v>
      </c>
      <c r="B86" s="23" t="s">
        <v>170</v>
      </c>
      <c r="C86" s="55">
        <f>SUM(C87:C88)</f>
        <v>20396.787</v>
      </c>
      <c r="D86" s="55">
        <f>SUM(D87:D88)</f>
        <v>17192.205000000002</v>
      </c>
      <c r="E86" s="17">
        <f t="shared" si="5"/>
        <v>84.288790190337338</v>
      </c>
    </row>
    <row r="87" spans="1:5" ht="18.75" x14ac:dyDescent="0.3">
      <c r="A87" s="94"/>
      <c r="B87" s="21" t="s">
        <v>44</v>
      </c>
      <c r="C87" s="49">
        <f>13720.598+4146.041</f>
        <v>17866.638999999999</v>
      </c>
      <c r="D87" s="49">
        <f>11610.986+3352.982</f>
        <v>14963.968000000001</v>
      </c>
      <c r="E87" s="17">
        <f t="shared" si="5"/>
        <v>83.753681932007467</v>
      </c>
    </row>
    <row r="88" spans="1:5" ht="17.25" customHeight="1" x14ac:dyDescent="0.3">
      <c r="A88" s="94"/>
      <c r="B88" s="21" t="s">
        <v>40</v>
      </c>
      <c r="C88" s="49">
        <f>20396.787-C87</f>
        <v>2530.148000000001</v>
      </c>
      <c r="D88" s="49">
        <f>17192.205-D87</f>
        <v>2228.237000000001</v>
      </c>
      <c r="E88" s="17">
        <f t="shared" si="5"/>
        <v>88.067456923468512</v>
      </c>
    </row>
    <row r="89" spans="1:5" ht="18.75" x14ac:dyDescent="0.2">
      <c r="A89" s="72" t="s">
        <v>132</v>
      </c>
      <c r="B89" s="23" t="s">
        <v>36</v>
      </c>
      <c r="C89" s="55">
        <v>556.5</v>
      </c>
      <c r="D89" s="55">
        <v>556.48199999999997</v>
      </c>
      <c r="E89" s="17">
        <f t="shared" si="5"/>
        <v>99.99676549865228</v>
      </c>
    </row>
    <row r="90" spans="1:5" ht="18.75" x14ac:dyDescent="0.2">
      <c r="A90" s="72" t="s">
        <v>133</v>
      </c>
      <c r="B90" s="23" t="s">
        <v>87</v>
      </c>
      <c r="C90" s="55">
        <v>212.20500000000001</v>
      </c>
      <c r="D90" s="55">
        <v>0</v>
      </c>
      <c r="E90" s="17">
        <f t="shared" si="5"/>
        <v>0</v>
      </c>
    </row>
    <row r="91" spans="1:5" ht="18.75" hidden="1" x14ac:dyDescent="0.2">
      <c r="A91" s="72">
        <v>107</v>
      </c>
      <c r="B91" s="23" t="s">
        <v>36</v>
      </c>
      <c r="C91" s="55">
        <v>0</v>
      </c>
      <c r="D91" s="55">
        <v>0</v>
      </c>
      <c r="E91" s="17" t="e">
        <f t="shared" si="5"/>
        <v>#DIV/0!</v>
      </c>
    </row>
    <row r="92" spans="1:5" ht="18.75" x14ac:dyDescent="0.2">
      <c r="A92" s="72" t="s">
        <v>134</v>
      </c>
      <c r="B92" s="23" t="s">
        <v>37</v>
      </c>
      <c r="C92" s="55">
        <f>SUM(C93:C95)</f>
        <v>40063.122000000003</v>
      </c>
      <c r="D92" s="55">
        <f>SUM(D93:D95)</f>
        <v>33113.078000000001</v>
      </c>
      <c r="E92" s="17">
        <f t="shared" si="5"/>
        <v>82.652265592282092</v>
      </c>
    </row>
    <row r="93" spans="1:5" ht="18.75" x14ac:dyDescent="0.2">
      <c r="A93" s="69"/>
      <c r="B93" s="22" t="s">
        <v>38</v>
      </c>
      <c r="C93" s="64">
        <v>30209.632000000001</v>
      </c>
      <c r="D93" s="64">
        <v>24634.094000000001</v>
      </c>
      <c r="E93" s="17">
        <f t="shared" ref="E93:E183" si="6">D93/C93*100</f>
        <v>81.543840057369778</v>
      </c>
    </row>
    <row r="94" spans="1:5" ht="18.75" x14ac:dyDescent="0.2">
      <c r="A94" s="69"/>
      <c r="B94" s="22" t="s">
        <v>49</v>
      </c>
      <c r="C94" s="64">
        <f>40063.122-C93-C95</f>
        <v>9683.2050000000017</v>
      </c>
      <c r="D94" s="64">
        <f>33113.078-D93-D95</f>
        <v>8387.3880000000008</v>
      </c>
      <c r="E94" s="17">
        <f t="shared" si="6"/>
        <v>86.617891493570568</v>
      </c>
    </row>
    <row r="95" spans="1:5" ht="18.75" x14ac:dyDescent="0.2">
      <c r="A95" s="69"/>
      <c r="B95" s="22" t="s">
        <v>99</v>
      </c>
      <c r="C95" s="64">
        <v>170.285</v>
      </c>
      <c r="D95" s="64">
        <v>91.596000000000004</v>
      </c>
      <c r="E95" s="17">
        <f t="shared" si="6"/>
        <v>53.78982294388819</v>
      </c>
    </row>
    <row r="96" spans="1:5" ht="18" x14ac:dyDescent="0.2">
      <c r="A96" s="70" t="s">
        <v>144</v>
      </c>
      <c r="B96" s="43" t="s">
        <v>46</v>
      </c>
      <c r="C96" s="51">
        <f>C97</f>
        <v>2952.9</v>
      </c>
      <c r="D96" s="51">
        <f>D97</f>
        <v>2731.84</v>
      </c>
      <c r="E96" s="28">
        <f t="shared" si="6"/>
        <v>92.513799993226996</v>
      </c>
    </row>
    <row r="97" spans="1:5" ht="18.75" x14ac:dyDescent="0.2">
      <c r="A97" s="72" t="s">
        <v>145</v>
      </c>
      <c r="B97" s="1" t="s">
        <v>50</v>
      </c>
      <c r="C97" s="49">
        <v>2952.9</v>
      </c>
      <c r="D97" s="49">
        <v>2731.84</v>
      </c>
      <c r="E97" s="17">
        <f t="shared" si="6"/>
        <v>92.513799993226996</v>
      </c>
    </row>
    <row r="98" spans="1:5" ht="33.75" customHeight="1" x14ac:dyDescent="0.2">
      <c r="A98" s="71" t="s">
        <v>146</v>
      </c>
      <c r="B98" s="37" t="s">
        <v>88</v>
      </c>
      <c r="C98" s="51">
        <f>C99+C108+C104</f>
        <v>11440.423000000001</v>
      </c>
      <c r="D98" s="51">
        <f>D99+D108+D104</f>
        <v>10602.823</v>
      </c>
      <c r="E98" s="28">
        <f t="shared" si="6"/>
        <v>92.678592391207914</v>
      </c>
    </row>
    <row r="99" spans="1:5" ht="56.25" hidden="1" x14ac:dyDescent="0.3">
      <c r="A99" s="68">
        <v>309</v>
      </c>
      <c r="B99" s="25" t="s">
        <v>53</v>
      </c>
      <c r="C99" s="55">
        <f>C100+C101+C103+C102</f>
        <v>0</v>
      </c>
      <c r="D99" s="55">
        <f>D100+D101+D103+D102</f>
        <v>0</v>
      </c>
      <c r="E99" s="17" t="e">
        <f t="shared" si="6"/>
        <v>#DIV/0!</v>
      </c>
    </row>
    <row r="100" spans="1:5" ht="18.75" hidden="1" x14ac:dyDescent="0.2">
      <c r="A100" s="68"/>
      <c r="B100" s="22" t="s">
        <v>38</v>
      </c>
      <c r="C100" s="49">
        <v>0</v>
      </c>
      <c r="D100" s="49">
        <v>0</v>
      </c>
      <c r="E100" s="17" t="e">
        <f t="shared" si="6"/>
        <v>#DIV/0!</v>
      </c>
    </row>
    <row r="101" spans="1:5" ht="15.75" hidden="1" customHeight="1" x14ac:dyDescent="0.2">
      <c r="A101" s="69"/>
      <c r="B101" s="22" t="s">
        <v>49</v>
      </c>
      <c r="C101" s="49">
        <v>0</v>
      </c>
      <c r="D101" s="49">
        <v>0</v>
      </c>
      <c r="E101" s="17" t="e">
        <f t="shared" si="6"/>
        <v>#DIV/0!</v>
      </c>
    </row>
    <row r="102" spans="1:5" ht="18.75" hidden="1" x14ac:dyDescent="0.3">
      <c r="A102" s="69"/>
      <c r="B102" s="21" t="s">
        <v>120</v>
      </c>
      <c r="C102" s="49">
        <v>0</v>
      </c>
      <c r="D102" s="49">
        <v>0</v>
      </c>
      <c r="E102" s="17" t="e">
        <f t="shared" si="6"/>
        <v>#DIV/0!</v>
      </c>
    </row>
    <row r="103" spans="1:5" ht="18.75" hidden="1" x14ac:dyDescent="0.2">
      <c r="A103" s="69"/>
      <c r="B103" s="22" t="s">
        <v>99</v>
      </c>
      <c r="C103" s="49">
        <v>0</v>
      </c>
      <c r="D103" s="49">
        <v>0</v>
      </c>
      <c r="E103" s="17" t="e">
        <f t="shared" si="6"/>
        <v>#DIV/0!</v>
      </c>
    </row>
    <row r="104" spans="1:5" ht="18.75" x14ac:dyDescent="0.2">
      <c r="A104" s="72" t="s">
        <v>162</v>
      </c>
      <c r="B104" s="23" t="s">
        <v>51</v>
      </c>
      <c r="C104" s="55">
        <f>C107+C105+C106</f>
        <v>11205.964</v>
      </c>
      <c r="D104" s="55">
        <f>D107+D105+D106</f>
        <v>10374.385</v>
      </c>
      <c r="E104" s="17">
        <f t="shared" si="6"/>
        <v>92.579139108424769</v>
      </c>
    </row>
    <row r="105" spans="1:5" ht="18.75" x14ac:dyDescent="0.2">
      <c r="A105" s="72"/>
      <c r="B105" s="22" t="s">
        <v>38</v>
      </c>
      <c r="C105" s="49">
        <v>4809.009</v>
      </c>
      <c r="D105" s="49">
        <v>4145.7030000000004</v>
      </c>
      <c r="E105" s="17">
        <f t="shared" si="6"/>
        <v>86.207012713014279</v>
      </c>
    </row>
    <row r="106" spans="1:5" ht="21" customHeight="1" x14ac:dyDescent="0.2">
      <c r="A106" s="72"/>
      <c r="B106" s="22" t="s">
        <v>49</v>
      </c>
      <c r="C106" s="49">
        <f>11205.964-C107-C105</f>
        <v>617.75500000000011</v>
      </c>
      <c r="D106" s="49">
        <f>10374.385-D105-D107</f>
        <v>449.48199999999997</v>
      </c>
      <c r="E106" s="17">
        <f t="shared" si="6"/>
        <v>72.760560416346266</v>
      </c>
    </row>
    <row r="107" spans="1:5" ht="18.75" x14ac:dyDescent="0.2">
      <c r="A107" s="94"/>
      <c r="B107" s="22" t="s">
        <v>99</v>
      </c>
      <c r="C107" s="49">
        <v>5779.2</v>
      </c>
      <c r="D107" s="49">
        <v>5779.2</v>
      </c>
      <c r="E107" s="17">
        <f t="shared" si="6"/>
        <v>100</v>
      </c>
    </row>
    <row r="108" spans="1:5" ht="37.5" x14ac:dyDescent="0.2">
      <c r="A108" s="72" t="s">
        <v>163</v>
      </c>
      <c r="B108" s="23" t="s">
        <v>89</v>
      </c>
      <c r="C108" s="55">
        <f>C110+C109</f>
        <v>234.459</v>
      </c>
      <c r="D108" s="55">
        <f>D110+D109</f>
        <v>228.43799999999999</v>
      </c>
      <c r="E108" s="17">
        <f t="shared" si="6"/>
        <v>97.431960385397858</v>
      </c>
    </row>
    <row r="109" spans="1:5" ht="18.75" x14ac:dyDescent="0.2">
      <c r="A109" s="68"/>
      <c r="B109" s="22" t="s">
        <v>49</v>
      </c>
      <c r="C109" s="49">
        <f>234.459-C110</f>
        <v>140.459</v>
      </c>
      <c r="D109" s="49">
        <v>134.43799999999999</v>
      </c>
      <c r="E109" s="17">
        <f t="shared" si="6"/>
        <v>95.713339835823959</v>
      </c>
    </row>
    <row r="110" spans="1:5" ht="18" customHeight="1" x14ac:dyDescent="0.3">
      <c r="A110" s="69"/>
      <c r="B110" s="21" t="s">
        <v>110</v>
      </c>
      <c r="C110" s="49">
        <v>94</v>
      </c>
      <c r="D110" s="49">
        <v>94</v>
      </c>
      <c r="E110" s="17">
        <f t="shared" si="6"/>
        <v>100</v>
      </c>
    </row>
    <row r="111" spans="1:5" ht="18" x14ac:dyDescent="0.25">
      <c r="A111" s="71" t="s">
        <v>136</v>
      </c>
      <c r="B111" s="27" t="s">
        <v>42</v>
      </c>
      <c r="C111" s="51">
        <f>SUM(C119+C127+C112+C116+C122+C125)</f>
        <v>66546.096000000005</v>
      </c>
      <c r="D111" s="51">
        <f>SUM(D119+D127+D112+D116+D122+D125)</f>
        <v>41767.058430000005</v>
      </c>
      <c r="E111" s="28">
        <f t="shared" si="6"/>
        <v>62.76410028621364</v>
      </c>
    </row>
    <row r="112" spans="1:5" ht="18.75" x14ac:dyDescent="0.3">
      <c r="A112" s="72" t="s">
        <v>138</v>
      </c>
      <c r="B112" s="18" t="s">
        <v>0</v>
      </c>
      <c r="C112" s="55">
        <f>SUM(C113:C115)</f>
        <v>4738.0690000000004</v>
      </c>
      <c r="D112" s="55">
        <f>SUM(D113:D115)</f>
        <v>3846.5659999999998</v>
      </c>
      <c r="E112" s="36">
        <f t="shared" si="6"/>
        <v>81.184254598233991</v>
      </c>
    </row>
    <row r="113" spans="1:5" ht="17.25" customHeight="1" x14ac:dyDescent="0.2">
      <c r="A113" s="94"/>
      <c r="B113" s="22" t="s">
        <v>38</v>
      </c>
      <c r="C113" s="49">
        <f>3268.794+987.175</f>
        <v>4255.9690000000001</v>
      </c>
      <c r="D113" s="49">
        <f>2640.358+842.678</f>
        <v>3483.0360000000001</v>
      </c>
      <c r="E113" s="17">
        <f t="shared" si="6"/>
        <v>81.838847980330684</v>
      </c>
    </row>
    <row r="114" spans="1:5" ht="18.75" hidden="1" x14ac:dyDescent="0.2">
      <c r="A114" s="94"/>
      <c r="B114" s="22" t="s">
        <v>119</v>
      </c>
      <c r="C114" s="49"/>
      <c r="D114" s="49">
        <v>0</v>
      </c>
      <c r="E114" s="17"/>
    </row>
    <row r="115" spans="1:5" ht="17.25" customHeight="1" x14ac:dyDescent="0.2">
      <c r="A115" s="94"/>
      <c r="B115" s="22" t="s">
        <v>49</v>
      </c>
      <c r="C115" s="49">
        <f>4738.069-C113-C114</f>
        <v>482.10000000000036</v>
      </c>
      <c r="D115" s="49">
        <f>3846.566-D113-D114</f>
        <v>363.52999999999975</v>
      </c>
      <c r="E115" s="17">
        <f t="shared" si="6"/>
        <v>75.405517527483809</v>
      </c>
    </row>
    <row r="116" spans="1:5" ht="18" customHeight="1" x14ac:dyDescent="0.2">
      <c r="A116" s="72" t="s">
        <v>139</v>
      </c>
      <c r="B116" s="23" t="s">
        <v>54</v>
      </c>
      <c r="C116" s="55">
        <f>C118+C117</f>
        <v>65.25</v>
      </c>
      <c r="D116" s="55">
        <f>D118+D117</f>
        <v>0</v>
      </c>
      <c r="E116" s="36">
        <f t="shared" si="6"/>
        <v>0</v>
      </c>
    </row>
    <row r="117" spans="1:5" ht="18.75" hidden="1" x14ac:dyDescent="0.2">
      <c r="A117" s="94"/>
      <c r="B117" s="22" t="s">
        <v>99</v>
      </c>
      <c r="C117" s="49"/>
      <c r="D117" s="49"/>
      <c r="E117" s="36"/>
    </row>
    <row r="118" spans="1:5" ht="18.75" x14ac:dyDescent="0.2">
      <c r="A118" s="94"/>
      <c r="B118" s="22" t="s">
        <v>49</v>
      </c>
      <c r="C118" s="49">
        <v>65.25</v>
      </c>
      <c r="D118" s="49">
        <v>0</v>
      </c>
      <c r="E118" s="17">
        <f t="shared" si="6"/>
        <v>0</v>
      </c>
    </row>
    <row r="119" spans="1:5" ht="16.5" customHeight="1" x14ac:dyDescent="0.3">
      <c r="A119" s="72" t="s">
        <v>140</v>
      </c>
      <c r="B119" s="18" t="s">
        <v>43</v>
      </c>
      <c r="C119" s="55">
        <f>C120+C121</f>
        <v>32383.999</v>
      </c>
      <c r="D119" s="55">
        <f>D120+D121</f>
        <v>26965.056</v>
      </c>
      <c r="E119" s="36">
        <f t="shared" si="6"/>
        <v>83.266603361740479</v>
      </c>
    </row>
    <row r="120" spans="1:5" ht="18.75" x14ac:dyDescent="0.2">
      <c r="A120" s="72"/>
      <c r="B120" s="22" t="s">
        <v>49</v>
      </c>
      <c r="C120" s="49">
        <v>0.438</v>
      </c>
      <c r="D120" s="49">
        <v>0</v>
      </c>
      <c r="E120" s="17">
        <f t="shared" si="6"/>
        <v>0</v>
      </c>
    </row>
    <row r="121" spans="1:5" ht="75" x14ac:dyDescent="0.3">
      <c r="A121" s="94"/>
      <c r="B121" s="65" t="s">
        <v>177</v>
      </c>
      <c r="C121" s="49">
        <v>32383.561000000002</v>
      </c>
      <c r="D121" s="49">
        <v>26965.056</v>
      </c>
      <c r="E121" s="17">
        <f t="shared" si="6"/>
        <v>83.267729574273801</v>
      </c>
    </row>
    <row r="122" spans="1:5" ht="18" customHeight="1" x14ac:dyDescent="0.3">
      <c r="A122" s="72" t="s">
        <v>141</v>
      </c>
      <c r="B122" s="18" t="s">
        <v>108</v>
      </c>
      <c r="C122" s="55">
        <f>C123+C124</f>
        <v>5792.1779999999999</v>
      </c>
      <c r="D122" s="55">
        <f>D123+D124</f>
        <v>5571.5884299999998</v>
      </c>
      <c r="E122" s="17">
        <f t="shared" si="6"/>
        <v>96.191595458564976</v>
      </c>
    </row>
    <row r="123" spans="1:5" ht="18.75" x14ac:dyDescent="0.2">
      <c r="A123" s="94"/>
      <c r="B123" s="22" t="s">
        <v>49</v>
      </c>
      <c r="C123" s="49">
        <v>153.505</v>
      </c>
      <c r="D123" s="49">
        <v>109.021</v>
      </c>
      <c r="E123" s="17">
        <f t="shared" si="6"/>
        <v>71.021139376567547</v>
      </c>
    </row>
    <row r="124" spans="1:5" ht="37.5" x14ac:dyDescent="0.2">
      <c r="A124" s="94"/>
      <c r="B124" s="22" t="s">
        <v>190</v>
      </c>
      <c r="C124" s="49">
        <v>5638.6729999999998</v>
      </c>
      <c r="D124" s="49">
        <v>5462.5674300000001</v>
      </c>
      <c r="E124" s="17">
        <f t="shared" si="6"/>
        <v>96.87682598370219</v>
      </c>
    </row>
    <row r="125" spans="1:5" ht="18.75" x14ac:dyDescent="0.3">
      <c r="A125" s="72" t="s">
        <v>157</v>
      </c>
      <c r="B125" s="18" t="s">
        <v>156</v>
      </c>
      <c r="C125" s="55">
        <f>C126</f>
        <v>3624</v>
      </c>
      <c r="D125" s="55">
        <f>D126</f>
        <v>3624</v>
      </c>
      <c r="E125" s="17">
        <f t="shared" si="6"/>
        <v>100</v>
      </c>
    </row>
    <row r="126" spans="1:5" ht="18.75" x14ac:dyDescent="0.2">
      <c r="A126" s="94"/>
      <c r="B126" s="22" t="s">
        <v>191</v>
      </c>
      <c r="C126" s="49">
        <v>3624</v>
      </c>
      <c r="D126" s="49">
        <v>3624</v>
      </c>
      <c r="E126" s="17">
        <f t="shared" si="6"/>
        <v>100</v>
      </c>
    </row>
    <row r="127" spans="1:5" ht="18.75" x14ac:dyDescent="0.3">
      <c r="A127" s="72" t="s">
        <v>142</v>
      </c>
      <c r="B127" s="18" t="s">
        <v>31</v>
      </c>
      <c r="C127" s="55">
        <f>SUM(C128:C133)</f>
        <v>19942.599999999999</v>
      </c>
      <c r="D127" s="55">
        <f>SUM(D128:D133)</f>
        <v>1759.848</v>
      </c>
      <c r="E127" s="36">
        <f t="shared" si="6"/>
        <v>8.8245665058718536</v>
      </c>
    </row>
    <row r="128" spans="1:5" ht="56.25" x14ac:dyDescent="0.2">
      <c r="A128" s="72"/>
      <c r="B128" s="85" t="s">
        <v>171</v>
      </c>
      <c r="C128" s="49">
        <f>1627.6+285+570</f>
        <v>2482.6</v>
      </c>
      <c r="D128" s="49">
        <v>925</v>
      </c>
      <c r="E128" s="17">
        <f t="shared" si="6"/>
        <v>37.259324901313143</v>
      </c>
    </row>
    <row r="129" spans="1:5" ht="37.5" x14ac:dyDescent="0.2">
      <c r="A129" s="68"/>
      <c r="B129" s="85" t="s">
        <v>184</v>
      </c>
      <c r="C129" s="49">
        <v>17170</v>
      </c>
      <c r="D129" s="49">
        <v>634.84799999999996</v>
      </c>
      <c r="E129" s="17">
        <f t="shared" si="6"/>
        <v>3.6974257425742572</v>
      </c>
    </row>
    <row r="130" spans="1:5" ht="73.5" hidden="1" customHeight="1" x14ac:dyDescent="0.2">
      <c r="A130" s="68"/>
      <c r="B130" s="85" t="s">
        <v>182</v>
      </c>
      <c r="C130" s="49">
        <v>0</v>
      </c>
      <c r="D130" s="49">
        <v>0</v>
      </c>
      <c r="E130" s="17" t="e">
        <f t="shared" si="6"/>
        <v>#DIV/0!</v>
      </c>
    </row>
    <row r="131" spans="1:5" ht="56.25" x14ac:dyDescent="0.2">
      <c r="A131" s="68"/>
      <c r="B131" s="85" t="s">
        <v>194</v>
      </c>
      <c r="C131" s="49">
        <v>70</v>
      </c>
      <c r="D131" s="49">
        <v>0</v>
      </c>
      <c r="E131" s="17">
        <f t="shared" si="6"/>
        <v>0</v>
      </c>
    </row>
    <row r="132" spans="1:5" ht="18.75" x14ac:dyDescent="0.2">
      <c r="A132" s="68"/>
      <c r="B132" s="85" t="s">
        <v>173</v>
      </c>
      <c r="C132" s="49">
        <v>200</v>
      </c>
      <c r="D132" s="49">
        <v>200</v>
      </c>
      <c r="E132" s="17">
        <f t="shared" si="6"/>
        <v>100</v>
      </c>
    </row>
    <row r="133" spans="1:5" ht="37.5" x14ac:dyDescent="0.3">
      <c r="A133" s="69"/>
      <c r="B133" s="86" t="s">
        <v>172</v>
      </c>
      <c r="C133" s="49">
        <v>20</v>
      </c>
      <c r="D133" s="49">
        <v>0</v>
      </c>
      <c r="E133" s="17">
        <f t="shared" si="6"/>
        <v>0</v>
      </c>
    </row>
    <row r="134" spans="1:5" ht="18" x14ac:dyDescent="0.25">
      <c r="A134" s="71" t="s">
        <v>135</v>
      </c>
      <c r="B134" s="27" t="s">
        <v>24</v>
      </c>
      <c r="C134" s="51">
        <f>SUM(C135:C141)</f>
        <v>55369.962</v>
      </c>
      <c r="D134" s="51">
        <f>SUM(D135:D141)</f>
        <v>50945.021000000008</v>
      </c>
      <c r="E134" s="15">
        <f t="shared" si="6"/>
        <v>92.008408819207801</v>
      </c>
    </row>
    <row r="135" spans="1:5" ht="35.25" customHeight="1" x14ac:dyDescent="0.3">
      <c r="A135" s="69"/>
      <c r="B135" s="86" t="s">
        <v>174</v>
      </c>
      <c r="C135" s="49">
        <v>37651.1</v>
      </c>
      <c r="D135" s="49">
        <v>36727.277999999998</v>
      </c>
      <c r="E135" s="17">
        <f t="shared" si="6"/>
        <v>97.546361195290444</v>
      </c>
    </row>
    <row r="136" spans="1:5" ht="18.75" x14ac:dyDescent="0.2">
      <c r="A136" s="69"/>
      <c r="B136" s="85" t="s">
        <v>189</v>
      </c>
      <c r="C136" s="49">
        <f>55369.962-C135-C137-C138-C141</f>
        <v>2170.5910000000008</v>
      </c>
      <c r="D136" s="49">
        <f>50945.021-D135-D137-D138-D141</f>
        <v>1583.7380000000016</v>
      </c>
      <c r="E136" s="17">
        <f t="shared" si="6"/>
        <v>72.963446360922021</v>
      </c>
    </row>
    <row r="137" spans="1:5" ht="16.5" customHeight="1" x14ac:dyDescent="0.2">
      <c r="A137" s="69"/>
      <c r="B137" s="85" t="s">
        <v>188</v>
      </c>
      <c r="C137" s="49">
        <v>13695.6</v>
      </c>
      <c r="D137" s="49">
        <v>10781.334000000001</v>
      </c>
      <c r="E137" s="17">
        <f t="shared" si="6"/>
        <v>78.721151318671687</v>
      </c>
    </row>
    <row r="138" spans="1:5" ht="18" customHeight="1" x14ac:dyDescent="0.2">
      <c r="A138" s="69"/>
      <c r="B138" s="85" t="s">
        <v>186</v>
      </c>
      <c r="C138" s="49">
        <v>322.67099999999999</v>
      </c>
      <c r="D138" s="49">
        <v>322.67099999999999</v>
      </c>
      <c r="E138" s="17">
        <f t="shared" si="6"/>
        <v>100</v>
      </c>
    </row>
    <row r="139" spans="1:5" ht="35.25" hidden="1" customHeight="1" x14ac:dyDescent="0.2">
      <c r="A139" s="69"/>
      <c r="B139" s="85" t="s">
        <v>185</v>
      </c>
      <c r="C139" s="49">
        <v>0</v>
      </c>
      <c r="D139" s="49">
        <v>0</v>
      </c>
      <c r="E139" s="17" t="e">
        <f t="shared" si="6"/>
        <v>#DIV/0!</v>
      </c>
    </row>
    <row r="140" spans="1:5" ht="18.75" hidden="1" x14ac:dyDescent="0.3">
      <c r="A140" s="69"/>
      <c r="B140" s="86" t="s">
        <v>179</v>
      </c>
      <c r="C140" s="49"/>
      <c r="D140" s="49">
        <v>0</v>
      </c>
      <c r="E140" s="17" t="e">
        <f t="shared" si="6"/>
        <v>#DIV/0!</v>
      </c>
    </row>
    <row r="141" spans="1:5" ht="26.25" customHeight="1" x14ac:dyDescent="0.2">
      <c r="A141" s="69"/>
      <c r="B141" s="22" t="s">
        <v>175</v>
      </c>
      <c r="C141" s="49">
        <v>1530</v>
      </c>
      <c r="D141" s="49">
        <v>1530</v>
      </c>
      <c r="E141" s="17">
        <f t="shared" si="6"/>
        <v>100</v>
      </c>
    </row>
    <row r="142" spans="1:5" ht="18" x14ac:dyDescent="0.25">
      <c r="A142" s="71" t="s">
        <v>137</v>
      </c>
      <c r="B142" s="27" t="s">
        <v>124</v>
      </c>
      <c r="C142" s="66">
        <f>C146+C143</f>
        <v>6235.0920000000006</v>
      </c>
      <c r="D142" s="75">
        <f>D146+D143</f>
        <v>1347.4180000000001</v>
      </c>
      <c r="E142" s="67">
        <f t="shared" si="6"/>
        <v>21.610234460052872</v>
      </c>
    </row>
    <row r="143" spans="1:5" s="77" customFormat="1" ht="37.5" x14ac:dyDescent="0.3">
      <c r="A143" s="81" t="s">
        <v>158</v>
      </c>
      <c r="B143" s="78" t="s">
        <v>155</v>
      </c>
      <c r="C143" s="79">
        <f>C144+C145</f>
        <v>1385.6</v>
      </c>
      <c r="D143" s="79">
        <f>D144+D145</f>
        <v>998.53300000000002</v>
      </c>
      <c r="E143" s="17">
        <f t="shared" si="6"/>
        <v>72.065025981524258</v>
      </c>
    </row>
    <row r="144" spans="1:5" s="77" customFormat="1" ht="18.75" x14ac:dyDescent="0.2">
      <c r="A144" s="81"/>
      <c r="B144" s="22" t="s">
        <v>38</v>
      </c>
      <c r="C144" s="83">
        <v>85.12</v>
      </c>
      <c r="D144" s="83">
        <v>71.177000000000007</v>
      </c>
      <c r="E144" s="17">
        <f t="shared" si="6"/>
        <v>83.619595864661662</v>
      </c>
    </row>
    <row r="145" spans="1:5" s="77" customFormat="1" ht="18.75" x14ac:dyDescent="0.2">
      <c r="A145" s="81"/>
      <c r="B145" s="22" t="s">
        <v>49</v>
      </c>
      <c r="C145" s="83">
        <v>1300.48</v>
      </c>
      <c r="D145" s="83">
        <f>998.533-D144</f>
        <v>927.35599999999999</v>
      </c>
      <c r="E145" s="17">
        <f t="shared" si="6"/>
        <v>71.308747539370074</v>
      </c>
    </row>
    <row r="146" spans="1:5" ht="18.75" x14ac:dyDescent="0.2">
      <c r="A146" s="72" t="s">
        <v>159</v>
      </c>
      <c r="B146" s="23" t="s">
        <v>125</v>
      </c>
      <c r="C146" s="50">
        <v>4849.4920000000002</v>
      </c>
      <c r="D146" s="79">
        <v>348.88499999999999</v>
      </c>
      <c r="E146" s="17">
        <f t="shared" si="6"/>
        <v>7.194258697612038</v>
      </c>
    </row>
    <row r="147" spans="1:5" ht="18" x14ac:dyDescent="0.25">
      <c r="A147" s="71" t="s">
        <v>143</v>
      </c>
      <c r="B147" s="27" t="s">
        <v>1</v>
      </c>
      <c r="C147" s="51">
        <f>C148+C149+C151+C150</f>
        <v>1127290.1850000001</v>
      </c>
      <c r="D147" s="51">
        <f>D148+D149+D151+D150</f>
        <v>960858.18200000003</v>
      </c>
      <c r="E147" s="15">
        <f t="shared" si="6"/>
        <v>85.236099345617916</v>
      </c>
    </row>
    <row r="148" spans="1:5" ht="18.75" x14ac:dyDescent="0.3">
      <c r="A148" s="69"/>
      <c r="B148" s="21" t="s">
        <v>26</v>
      </c>
      <c r="C148" s="49">
        <v>60665.851999999999</v>
      </c>
      <c r="D148" s="49">
        <v>51128.150999999998</v>
      </c>
      <c r="E148" s="17">
        <f t="shared" si="6"/>
        <v>84.278303715243297</v>
      </c>
    </row>
    <row r="149" spans="1:5" ht="18.75" x14ac:dyDescent="0.3">
      <c r="A149" s="69"/>
      <c r="B149" s="21" t="s">
        <v>23</v>
      </c>
      <c r="C149" s="49">
        <f>1127290.185-C148-C150-C151</f>
        <v>20847.876000000128</v>
      </c>
      <c r="D149" s="49">
        <f>960858.182-D148-D150-D151</f>
        <v>18131.049000000028</v>
      </c>
      <c r="E149" s="17">
        <f t="shared" si="6"/>
        <v>86.968327133180949</v>
      </c>
    </row>
    <row r="150" spans="1:5" ht="18.75" x14ac:dyDescent="0.3">
      <c r="A150" s="69"/>
      <c r="B150" s="21" t="s">
        <v>117</v>
      </c>
      <c r="C150" s="49">
        <v>991759.19299999997</v>
      </c>
      <c r="D150" s="49">
        <v>841827.82700000005</v>
      </c>
      <c r="E150" s="17">
        <f t="shared" si="6"/>
        <v>84.882281197064742</v>
      </c>
    </row>
    <row r="151" spans="1:5" ht="18.75" x14ac:dyDescent="0.3">
      <c r="A151" s="69"/>
      <c r="B151" s="21" t="s">
        <v>118</v>
      </c>
      <c r="C151" s="49">
        <v>54017.264000000003</v>
      </c>
      <c r="D151" s="49">
        <v>49771.154999999999</v>
      </c>
      <c r="E151" s="17">
        <f t="shared" si="6"/>
        <v>92.139348264658494</v>
      </c>
    </row>
    <row r="152" spans="1:5" ht="27.75" customHeight="1" x14ac:dyDescent="0.2">
      <c r="A152" s="71" t="s">
        <v>147</v>
      </c>
      <c r="B152" s="37" t="s">
        <v>100</v>
      </c>
      <c r="C152" s="51">
        <f>C153+C154+C156+C157+C155</f>
        <v>192472.258</v>
      </c>
      <c r="D152" s="51">
        <f>D153+D154+D156+D157+D155</f>
        <v>158762.86400000003</v>
      </c>
      <c r="E152" s="15">
        <f t="shared" si="6"/>
        <v>82.486102490676885</v>
      </c>
    </row>
    <row r="153" spans="1:5" ht="18.75" x14ac:dyDescent="0.3">
      <c r="A153" s="69"/>
      <c r="B153" s="21" t="s">
        <v>27</v>
      </c>
      <c r="C153" s="49">
        <v>48745.851999999999</v>
      </c>
      <c r="D153" s="49">
        <v>40570.296999999999</v>
      </c>
      <c r="E153" s="17">
        <f t="shared" si="6"/>
        <v>83.228203704389031</v>
      </c>
    </row>
    <row r="154" spans="1:5" ht="20.25" customHeight="1" x14ac:dyDescent="0.3">
      <c r="A154" s="69"/>
      <c r="B154" s="21" t="s">
        <v>23</v>
      </c>
      <c r="C154" s="49">
        <f>192472.258-C153-C156-C157</f>
        <v>5974.0450000000146</v>
      </c>
      <c r="D154" s="49">
        <f>158762.864-D153-D156-D157</f>
        <v>4768.989000000015</v>
      </c>
      <c r="E154" s="17">
        <f t="shared" si="6"/>
        <v>79.82847467670571</v>
      </c>
    </row>
    <row r="155" spans="1:5" ht="17.25" hidden="1" customHeight="1" x14ac:dyDescent="0.2">
      <c r="A155" s="69"/>
      <c r="B155" s="22" t="s">
        <v>99</v>
      </c>
      <c r="C155" s="49">
        <v>0</v>
      </c>
      <c r="D155" s="49">
        <v>0</v>
      </c>
      <c r="E155" s="17"/>
    </row>
    <row r="156" spans="1:5" ht="18.75" x14ac:dyDescent="0.3">
      <c r="A156" s="69"/>
      <c r="B156" s="21" t="s">
        <v>117</v>
      </c>
      <c r="C156" s="49">
        <v>133860.728</v>
      </c>
      <c r="D156" s="49">
        <v>111415.58199999999</v>
      </c>
      <c r="E156" s="17">
        <f t="shared" si="6"/>
        <v>83.232463818663831</v>
      </c>
    </row>
    <row r="157" spans="1:5" ht="18.75" x14ac:dyDescent="0.3">
      <c r="A157" s="72"/>
      <c r="B157" s="21" t="s">
        <v>118</v>
      </c>
      <c r="C157" s="49">
        <v>3891.6329999999998</v>
      </c>
      <c r="D157" s="49">
        <v>2007.9960000000001</v>
      </c>
      <c r="E157" s="17">
        <f t="shared" si="6"/>
        <v>51.59777399359087</v>
      </c>
    </row>
    <row r="158" spans="1:5" ht="18" x14ac:dyDescent="0.25">
      <c r="A158" s="71" t="s">
        <v>161</v>
      </c>
      <c r="B158" s="27" t="s">
        <v>101</v>
      </c>
      <c r="C158" s="51">
        <f>SUM(C159+C160+C161+C162)</f>
        <v>253.143</v>
      </c>
      <c r="D158" s="51">
        <f>SUM(D159+D160+D161+D162)</f>
        <v>170</v>
      </c>
      <c r="E158" s="10">
        <f>D158/C158*100</f>
        <v>67.155718309414041</v>
      </c>
    </row>
    <row r="159" spans="1:5" ht="18.75" hidden="1" x14ac:dyDescent="0.3">
      <c r="A159" s="72">
        <v>901</v>
      </c>
      <c r="B159" s="18" t="s">
        <v>52</v>
      </c>
      <c r="C159" s="50"/>
      <c r="D159" s="50"/>
      <c r="E159" s="19" t="e">
        <f t="shared" si="6"/>
        <v>#DIV/0!</v>
      </c>
    </row>
    <row r="160" spans="1:5" ht="18.75" hidden="1" x14ac:dyDescent="0.3">
      <c r="A160" s="72">
        <v>902</v>
      </c>
      <c r="B160" s="18" t="s">
        <v>90</v>
      </c>
      <c r="C160" s="50"/>
      <c r="D160" s="50"/>
      <c r="E160" s="19" t="e">
        <f t="shared" si="6"/>
        <v>#DIV/0!</v>
      </c>
    </row>
    <row r="161" spans="1:5" ht="18.75" hidden="1" x14ac:dyDescent="0.3">
      <c r="A161" s="72">
        <v>904</v>
      </c>
      <c r="B161" s="18" t="s">
        <v>91</v>
      </c>
      <c r="C161" s="50"/>
      <c r="D161" s="50"/>
      <c r="E161" s="19" t="e">
        <f t="shared" si="6"/>
        <v>#DIV/0!</v>
      </c>
    </row>
    <row r="162" spans="1:5" ht="16.5" customHeight="1" x14ac:dyDescent="0.3">
      <c r="A162" s="72" t="s">
        <v>148</v>
      </c>
      <c r="B162" s="25" t="s">
        <v>102</v>
      </c>
      <c r="C162" s="50">
        <f>C164+C163</f>
        <v>253.143</v>
      </c>
      <c r="D162" s="50">
        <f>D164+D163</f>
        <v>170</v>
      </c>
      <c r="E162" s="19">
        <f t="shared" si="6"/>
        <v>67.155718309414041</v>
      </c>
    </row>
    <row r="163" spans="1:5" ht="18.75" x14ac:dyDescent="0.3">
      <c r="A163" s="72"/>
      <c r="B163" s="21" t="s">
        <v>176</v>
      </c>
      <c r="C163" s="49">
        <v>103.143</v>
      </c>
      <c r="D163" s="49">
        <v>30</v>
      </c>
      <c r="E163" s="19">
        <f t="shared" si="6"/>
        <v>29.085832291091009</v>
      </c>
    </row>
    <row r="164" spans="1:5" ht="18.75" x14ac:dyDescent="0.3">
      <c r="A164" s="72"/>
      <c r="B164" s="21" t="s">
        <v>115</v>
      </c>
      <c r="C164" s="49">
        <v>150</v>
      </c>
      <c r="D164" s="49">
        <v>140</v>
      </c>
      <c r="E164" s="19">
        <f t="shared" si="6"/>
        <v>93.333333333333329</v>
      </c>
    </row>
    <row r="165" spans="1:5" ht="18" x14ac:dyDescent="0.25">
      <c r="A165" s="71">
        <v>10</v>
      </c>
      <c r="B165" s="27" t="s">
        <v>2</v>
      </c>
      <c r="C165" s="51">
        <f>SUM(C167+C168+C172+C166+C171)</f>
        <v>100753.886</v>
      </c>
      <c r="D165" s="51">
        <f>SUM(D167+D168+D172+D166+D171)</f>
        <v>67076.269069999995</v>
      </c>
      <c r="E165" s="15">
        <f t="shared" si="6"/>
        <v>66.574374183443396</v>
      </c>
    </row>
    <row r="166" spans="1:5" ht="18.75" x14ac:dyDescent="0.3">
      <c r="A166" s="68">
        <v>1001</v>
      </c>
      <c r="B166" s="18" t="s">
        <v>45</v>
      </c>
      <c r="C166" s="50">
        <v>5299.4309999999996</v>
      </c>
      <c r="D166" s="50">
        <v>4678.0129999999999</v>
      </c>
      <c r="E166" s="17">
        <f t="shared" si="6"/>
        <v>88.273873176195721</v>
      </c>
    </row>
    <row r="167" spans="1:5" ht="18.75" hidden="1" x14ac:dyDescent="0.3">
      <c r="A167" s="68">
        <v>1002</v>
      </c>
      <c r="B167" s="18" t="s">
        <v>32</v>
      </c>
      <c r="C167" s="50"/>
      <c r="D167" s="50"/>
      <c r="E167" s="17" t="e">
        <f t="shared" si="6"/>
        <v>#DIV/0!</v>
      </c>
    </row>
    <row r="168" spans="1:5" ht="18.75" x14ac:dyDescent="0.3">
      <c r="A168" s="68">
        <v>1003</v>
      </c>
      <c r="B168" s="18" t="s">
        <v>33</v>
      </c>
      <c r="C168" s="50">
        <v>92927.361000000004</v>
      </c>
      <c r="D168" s="50">
        <v>60856.984530000002</v>
      </c>
      <c r="E168" s="17">
        <f t="shared" si="6"/>
        <v>65.488768727651689</v>
      </c>
    </row>
    <row r="169" spans="1:5" ht="18.75" hidden="1" x14ac:dyDescent="0.3">
      <c r="A169" s="69"/>
      <c r="B169" s="21" t="s">
        <v>103</v>
      </c>
      <c r="C169" s="49">
        <v>222581.9</v>
      </c>
      <c r="D169" s="49">
        <f>91626-D170</f>
        <v>87762.2</v>
      </c>
      <c r="E169" s="17">
        <f t="shared" si="6"/>
        <v>39.429171913798925</v>
      </c>
    </row>
    <row r="170" spans="1:5" ht="18.75" hidden="1" x14ac:dyDescent="0.2">
      <c r="A170" s="69"/>
      <c r="B170" s="22" t="s">
        <v>99</v>
      </c>
      <c r="C170" s="49">
        <v>8654.7999999999993</v>
      </c>
      <c r="D170" s="49">
        <v>3863.8</v>
      </c>
      <c r="E170" s="17">
        <f t="shared" si="6"/>
        <v>44.643434856957995</v>
      </c>
    </row>
    <row r="171" spans="1:5" ht="18.75" x14ac:dyDescent="0.2">
      <c r="A171" s="68">
        <v>1004</v>
      </c>
      <c r="B171" s="23" t="s">
        <v>109</v>
      </c>
      <c r="C171" s="50">
        <v>1606</v>
      </c>
      <c r="D171" s="50">
        <v>811.87</v>
      </c>
      <c r="E171" s="17">
        <f t="shared" si="6"/>
        <v>50.55230386052304</v>
      </c>
    </row>
    <row r="172" spans="1:5" ht="18.75" x14ac:dyDescent="0.2">
      <c r="A172" s="68">
        <v>1006</v>
      </c>
      <c r="B172" s="23" t="s">
        <v>41</v>
      </c>
      <c r="C172" s="50">
        <v>921.09400000000005</v>
      </c>
      <c r="D172" s="50">
        <v>729.40153999999995</v>
      </c>
      <c r="E172" s="17">
        <f t="shared" si="6"/>
        <v>79.188610500122664</v>
      </c>
    </row>
    <row r="173" spans="1:5" ht="18" x14ac:dyDescent="0.2">
      <c r="A173" s="71">
        <v>11</v>
      </c>
      <c r="B173" s="37" t="s">
        <v>28</v>
      </c>
      <c r="C173" s="51">
        <f>C174+C177</f>
        <v>49045.324000000001</v>
      </c>
      <c r="D173" s="51">
        <f>D174+D177</f>
        <v>39142.286999999997</v>
      </c>
      <c r="E173" s="28">
        <f t="shared" si="6"/>
        <v>79.808397228653234</v>
      </c>
    </row>
    <row r="174" spans="1:5" s="80" customFormat="1" ht="18.75" x14ac:dyDescent="0.2">
      <c r="A174" s="73">
        <v>1102</v>
      </c>
      <c r="B174" s="44" t="s">
        <v>104</v>
      </c>
      <c r="C174" s="56">
        <f>C176+C175</f>
        <v>38668.758999999998</v>
      </c>
      <c r="D174" s="56">
        <f>D176+D175</f>
        <v>30880.460999999999</v>
      </c>
      <c r="E174" s="17">
        <f>D174/C174*100</f>
        <v>79.858939874434554</v>
      </c>
    </row>
    <row r="175" spans="1:5" s="80" customFormat="1" ht="18.75" x14ac:dyDescent="0.3">
      <c r="A175" s="73"/>
      <c r="B175" s="21" t="s">
        <v>167</v>
      </c>
      <c r="C175" s="58">
        <v>33788.163</v>
      </c>
      <c r="D175" s="58">
        <v>30407.460999999999</v>
      </c>
      <c r="E175" s="17">
        <f>D175/C175*100</f>
        <v>89.994419051429347</v>
      </c>
    </row>
    <row r="176" spans="1:5" s="80" customFormat="1" ht="18.75" x14ac:dyDescent="0.3">
      <c r="A176" s="73"/>
      <c r="B176" s="21" t="s">
        <v>149</v>
      </c>
      <c r="C176" s="58">
        <v>4880.5959999999995</v>
      </c>
      <c r="D176" s="58">
        <v>473</v>
      </c>
      <c r="E176" s="17">
        <f>D176/C176*100</f>
        <v>9.6914393242136825</v>
      </c>
    </row>
    <row r="177" spans="1:6" ht="18.75" x14ac:dyDescent="0.2">
      <c r="A177" s="73">
        <v>1103</v>
      </c>
      <c r="B177" s="44" t="s">
        <v>183</v>
      </c>
      <c r="C177" s="56">
        <f>C178+C179</f>
        <v>10376.565000000001</v>
      </c>
      <c r="D177" s="56">
        <f>D178+D179</f>
        <v>8261.8259999999991</v>
      </c>
      <c r="E177" s="17">
        <v>99.99998786293466</v>
      </c>
    </row>
    <row r="178" spans="1:6" ht="18.75" x14ac:dyDescent="0.2">
      <c r="A178" s="74"/>
      <c r="B178" s="45" t="s">
        <v>123</v>
      </c>
      <c r="C178" s="57">
        <v>10171.431</v>
      </c>
      <c r="D178" s="57">
        <v>8056.692</v>
      </c>
      <c r="E178" s="17">
        <v>99.999987476946615</v>
      </c>
    </row>
    <row r="179" spans="1:6" ht="18.75" x14ac:dyDescent="0.3">
      <c r="A179" s="74"/>
      <c r="B179" s="21" t="s">
        <v>118</v>
      </c>
      <c r="C179" s="57">
        <v>205.13399999999999</v>
      </c>
      <c r="D179" s="57">
        <v>205.13399999999999</v>
      </c>
      <c r="E179" s="17">
        <v>100</v>
      </c>
    </row>
    <row r="180" spans="1:6" ht="18" x14ac:dyDescent="0.2">
      <c r="A180" s="71">
        <v>13</v>
      </c>
      <c r="B180" s="37" t="s">
        <v>105</v>
      </c>
      <c r="C180" s="51">
        <f>C181</f>
        <v>4</v>
      </c>
      <c r="D180" s="51">
        <f>D181</f>
        <v>2.6469999999999998</v>
      </c>
      <c r="E180" s="28">
        <f t="shared" si="6"/>
        <v>66.174999999999997</v>
      </c>
    </row>
    <row r="181" spans="1:6" ht="18.75" x14ac:dyDescent="0.2">
      <c r="A181" s="73">
        <v>1301</v>
      </c>
      <c r="B181" s="44" t="s">
        <v>106</v>
      </c>
      <c r="C181" s="58">
        <v>4</v>
      </c>
      <c r="D181" s="58">
        <v>2.6469999999999998</v>
      </c>
      <c r="E181" s="17">
        <f t="shared" si="6"/>
        <v>66.174999999999997</v>
      </c>
    </row>
    <row r="182" spans="1:6" ht="18" x14ac:dyDescent="0.2">
      <c r="A182" s="71">
        <v>14</v>
      </c>
      <c r="B182" s="37" t="s">
        <v>107</v>
      </c>
      <c r="C182" s="59">
        <v>118378.754</v>
      </c>
      <c r="D182" s="59">
        <v>96782.932000000001</v>
      </c>
      <c r="E182" s="46">
        <f t="shared" si="6"/>
        <v>81.757011904348985</v>
      </c>
    </row>
    <row r="183" spans="1:6" ht="18" x14ac:dyDescent="0.25">
      <c r="A183" s="89"/>
      <c r="B183" s="39" t="s">
        <v>25</v>
      </c>
      <c r="C183" s="60">
        <f>C74+C98+C111+C134+C147+C152+C158+C165+C173+C180+C182+C96+C142</f>
        <v>1862208.4669999997</v>
      </c>
      <c r="D183" s="60">
        <f>D74+D98+D111+D134+D147+D152+D158+D165+D173+D180+D182+D96+D142</f>
        <v>1537141.2065000003</v>
      </c>
      <c r="E183" s="40">
        <f t="shared" si="6"/>
        <v>82.54399191817231</v>
      </c>
      <c r="F183" s="48"/>
    </row>
    <row r="184" spans="1:6" ht="18.75" x14ac:dyDescent="0.2">
      <c r="A184" s="102" t="s">
        <v>126</v>
      </c>
      <c r="B184" s="102"/>
      <c r="C184" s="61">
        <f>C71-C183</f>
        <v>-2449.8259999994189</v>
      </c>
      <c r="D184" s="61">
        <f>D71-D183</f>
        <v>41286.386319999816</v>
      </c>
      <c r="E184" s="41"/>
    </row>
    <row r="185" spans="1:6" ht="18.75" x14ac:dyDescent="0.2">
      <c r="A185" s="90"/>
      <c r="B185" s="5" t="s">
        <v>95</v>
      </c>
      <c r="C185" s="62">
        <f>C186+C189</f>
        <v>2449.8259999994189</v>
      </c>
      <c r="D185" s="62">
        <f>D186+D189</f>
        <v>-41286.386319999816</v>
      </c>
      <c r="E185" s="42"/>
    </row>
    <row r="186" spans="1:6" ht="18" x14ac:dyDescent="0.25">
      <c r="A186" s="91"/>
      <c r="B186" s="3" t="s">
        <v>39</v>
      </c>
      <c r="C186" s="62">
        <f>C188+C187</f>
        <v>18549.825999999419</v>
      </c>
      <c r="D186" s="62">
        <f>D188+D187</f>
        <v>-25186.386319999816</v>
      </c>
      <c r="E186" s="4"/>
    </row>
    <row r="187" spans="1:6" ht="18.75" x14ac:dyDescent="0.3">
      <c r="A187" s="91"/>
      <c r="B187" s="9" t="s">
        <v>92</v>
      </c>
      <c r="C187" s="63">
        <f>-(C71+C190+C193)</f>
        <v>-1862758.6410000003</v>
      </c>
      <c r="D187" s="63">
        <f>-(D71+D190+D193)</f>
        <v>-1578427.5928200001</v>
      </c>
      <c r="E187" s="4"/>
    </row>
    <row r="188" spans="1:6" ht="18.75" x14ac:dyDescent="0.3">
      <c r="A188" s="92"/>
      <c r="B188" s="9" t="s">
        <v>93</v>
      </c>
      <c r="C188" s="63">
        <f>C183-C191-C194</f>
        <v>1881308.4669999997</v>
      </c>
      <c r="D188" s="63">
        <f>D183-D191-D194</f>
        <v>1553241.2065000003</v>
      </c>
      <c r="E188" s="4"/>
    </row>
    <row r="189" spans="1:6" ht="18" x14ac:dyDescent="0.25">
      <c r="A189" s="92"/>
      <c r="B189" s="3" t="s">
        <v>96</v>
      </c>
      <c r="C189" s="62">
        <f>C190+C191+C193+C194</f>
        <v>-16100</v>
      </c>
      <c r="D189" s="62">
        <f>D190+D191+D193+D194</f>
        <v>-16100</v>
      </c>
      <c r="E189" s="4"/>
    </row>
    <row r="190" spans="1:6" ht="37.5" x14ac:dyDescent="0.3">
      <c r="A190" s="92"/>
      <c r="B190" s="8" t="s">
        <v>98</v>
      </c>
      <c r="C190" s="63"/>
      <c r="D190" s="63"/>
      <c r="E190" s="6"/>
    </row>
    <row r="191" spans="1:6" ht="36.75" customHeight="1" x14ac:dyDescent="0.3">
      <c r="A191" s="92"/>
      <c r="B191" s="8" t="s">
        <v>55</v>
      </c>
      <c r="C191" s="63">
        <v>-16100</v>
      </c>
      <c r="D191" s="63">
        <v>-16100</v>
      </c>
      <c r="E191" s="6"/>
    </row>
    <row r="192" spans="1:6" ht="37.5" hidden="1" x14ac:dyDescent="0.25">
      <c r="A192" s="92"/>
      <c r="B192" s="7" t="s">
        <v>56</v>
      </c>
      <c r="C192" s="63"/>
      <c r="D192" s="63"/>
      <c r="E192" s="6"/>
    </row>
    <row r="193" spans="1:5" ht="37.5" x14ac:dyDescent="0.25">
      <c r="A193" s="92"/>
      <c r="B193" s="7" t="s">
        <v>57</v>
      </c>
      <c r="C193" s="63">
        <v>3000</v>
      </c>
      <c r="D193" s="63"/>
      <c r="E193" s="6"/>
    </row>
    <row r="194" spans="1:5" ht="37.5" x14ac:dyDescent="0.25">
      <c r="A194" s="92"/>
      <c r="B194" s="7" t="s">
        <v>94</v>
      </c>
      <c r="C194" s="63">
        <v>-3000</v>
      </c>
      <c r="D194" s="63"/>
      <c r="E194" s="6"/>
    </row>
  </sheetData>
  <mergeCells count="11">
    <mergeCell ref="E66:E67"/>
    <mergeCell ref="A1:E1"/>
    <mergeCell ref="A2:E2"/>
    <mergeCell ref="A3:B3"/>
    <mergeCell ref="A4:E4"/>
    <mergeCell ref="A184:B184"/>
    <mergeCell ref="A66:A67"/>
    <mergeCell ref="B66:B67"/>
    <mergeCell ref="C66:C67"/>
    <mergeCell ref="A73:E73"/>
    <mergeCell ref="D66:D67"/>
  </mergeCells>
  <phoneticPr fontId="1" type="noConversion"/>
  <pageMargins left="0.23622047244094491" right="0.23622047244094491" top="0" bottom="0.74803149606299213" header="0.31496062992125984" footer="0.31496062992125984"/>
  <pageSetup paperSize="9" scale="56" orientation="portrait" r:id="rId1"/>
  <headerFooter alignWithMargins="0"/>
  <rowBreaks count="1" manualBreakCount="1"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районный</vt:lpstr>
      <vt:lpstr>районный!Область_печати</vt:lpstr>
    </vt:vector>
  </TitlesOfParts>
  <Company>RayFin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</dc:creator>
  <cp:lastModifiedBy>Маегов Евгений Владимирович</cp:lastModifiedBy>
  <cp:lastPrinted>2016-01-26T07:13:01Z</cp:lastPrinted>
  <dcterms:created xsi:type="dcterms:W3CDTF">2002-02-14T07:43:08Z</dcterms:created>
  <dcterms:modified xsi:type="dcterms:W3CDTF">2023-12-13T04:35:30Z</dcterms:modified>
</cp:coreProperties>
</file>