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ueva\Desktop\отчетность\мун.программа упр.мун.финансами\отчеты за 2018\"/>
    </mc:Choice>
  </mc:AlternateContent>
  <bookViews>
    <workbookView xWindow="0" yWindow="0" windowWidth="8070" windowHeight="5400"/>
  </bookViews>
  <sheets>
    <sheet name="Лист6" sheetId="6" r:id="rId1"/>
    <sheet name="Лист5" sheetId="5" r:id="rId2"/>
    <sheet name="Лист4" sheetId="4" r:id="rId3"/>
  </sheets>
  <definedNames>
    <definedName name="_xlnm.Print_Area" localSheetId="0">Лист6!$A$1:$R$19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6" l="1"/>
  <c r="P21" i="5" l="1"/>
  <c r="Q17" i="5"/>
  <c r="P23" i="5"/>
  <c r="P16" i="5"/>
  <c r="Q15" i="5"/>
  <c r="Q14" i="5"/>
  <c r="O15" i="6"/>
  <c r="M15" i="6"/>
  <c r="N16" i="5" l="1"/>
  <c r="L25" i="5" l="1"/>
  <c r="M15" i="5"/>
  <c r="N24" i="5"/>
  <c r="L24" i="5"/>
  <c r="N23" i="5"/>
  <c r="L23" i="5"/>
  <c r="L21" i="5"/>
  <c r="L16" i="5"/>
  <c r="M14" i="5"/>
  <c r="G10" i="4" l="1"/>
  <c r="H10" i="4"/>
  <c r="J10" i="4"/>
  <c r="L10" i="4"/>
  <c r="F10" i="4"/>
  <c r="G21" i="4"/>
  <c r="O21" i="4"/>
  <c r="G26" i="4"/>
  <c r="I26" i="4"/>
  <c r="K26" i="4"/>
  <c r="M26" i="4"/>
  <c r="N26" i="4"/>
  <c r="N21" i="4" s="1"/>
  <c r="O26" i="4"/>
  <c r="G24" i="4"/>
  <c r="H24" i="4"/>
  <c r="I24" i="4"/>
  <c r="J24" i="4"/>
  <c r="K24" i="4"/>
  <c r="K21" i="4" s="1"/>
  <c r="L24" i="4"/>
  <c r="M24" i="4"/>
  <c r="N24" i="4"/>
  <c r="O24" i="4"/>
  <c r="F26" i="4"/>
  <c r="F21" i="4" s="1"/>
  <c r="F24" i="4"/>
  <c r="I17" i="5"/>
  <c r="J17" i="5"/>
  <c r="K17" i="5"/>
  <c r="M17" i="5"/>
  <c r="O17" i="5"/>
  <c r="R17" i="5"/>
  <c r="S17" i="5"/>
  <c r="H17" i="5"/>
  <c r="P20" i="5"/>
  <c r="N20" i="5"/>
  <c r="L20" i="5"/>
  <c r="P19" i="5"/>
  <c r="N19" i="5"/>
  <c r="L19" i="5"/>
  <c r="M21" i="4" l="1"/>
  <c r="I21" i="4"/>
  <c r="P24" i="5"/>
  <c r="P15" i="5"/>
  <c r="N15" i="5"/>
  <c r="L15" i="5"/>
  <c r="P14" i="5"/>
  <c r="N14" i="5"/>
  <c r="L14" i="5"/>
  <c r="F15" i="6"/>
  <c r="G15" i="6"/>
  <c r="E15" i="6"/>
  <c r="H26" i="4" l="1"/>
  <c r="H21" i="4" s="1"/>
  <c r="L17" i="5"/>
  <c r="E19" i="4"/>
  <c r="F19" i="4"/>
  <c r="G19" i="4"/>
  <c r="I19" i="4"/>
  <c r="K19" i="4"/>
  <c r="M19" i="4"/>
  <c r="N19" i="4"/>
  <c r="O19" i="4"/>
  <c r="D19" i="4"/>
  <c r="N17" i="5" l="1"/>
  <c r="J26" i="4"/>
  <c r="J21" i="4" s="1"/>
  <c r="I11" i="5"/>
  <c r="J11" i="5"/>
  <c r="K11" i="5"/>
  <c r="M11" i="5"/>
  <c r="O11" i="5"/>
  <c r="Q11" i="5"/>
  <c r="H11" i="5"/>
  <c r="F17" i="4"/>
  <c r="E17" i="4"/>
  <c r="D17" i="4"/>
  <c r="L26" i="4" l="1"/>
  <c r="L21" i="4" s="1"/>
  <c r="P17" i="5"/>
  <c r="I12" i="5"/>
  <c r="I10" i="5" s="1"/>
  <c r="J12" i="5"/>
  <c r="J10" i="5" s="1"/>
  <c r="K12" i="5"/>
  <c r="K10" i="5" s="1"/>
  <c r="M12" i="5"/>
  <c r="M10" i="5" s="1"/>
  <c r="O12" i="5"/>
  <c r="O10" i="5" s="1"/>
  <c r="Q12" i="5"/>
  <c r="Q10" i="5" s="1"/>
  <c r="R12" i="5"/>
  <c r="R10" i="5" s="1"/>
  <c r="S12" i="5"/>
  <c r="S10" i="5" s="1"/>
  <c r="H12" i="5"/>
  <c r="H10" i="5" s="1"/>
  <c r="H19" i="4" l="1"/>
  <c r="F11" i="6"/>
  <c r="L19" i="4" l="1"/>
  <c r="J19" i="4"/>
  <c r="J15" i="6"/>
  <c r="L15" i="6"/>
  <c r="N15" i="6"/>
  <c r="P15" i="6"/>
  <c r="Q15" i="6"/>
  <c r="H15" i="6"/>
  <c r="L11" i="5" l="1"/>
  <c r="L12" i="5"/>
  <c r="L10" i="5" s="1"/>
  <c r="G11" i="6"/>
  <c r="H11" i="6"/>
  <c r="I11" i="6"/>
  <c r="J11" i="6"/>
  <c r="K11" i="6"/>
  <c r="L11" i="6"/>
  <c r="M11" i="6"/>
  <c r="N11" i="6"/>
  <c r="O11" i="6"/>
  <c r="P11" i="6"/>
  <c r="Q11" i="6"/>
  <c r="E11" i="6"/>
  <c r="N11" i="5" l="1"/>
  <c r="P12" i="5"/>
  <c r="P10" i="5" s="1"/>
  <c r="N12" i="5"/>
  <c r="N10" i="5" s="1"/>
  <c r="G17" i="4"/>
  <c r="H17" i="4"/>
  <c r="I17" i="4"/>
  <c r="I10" i="4" s="1"/>
  <c r="K17" i="4"/>
  <c r="K10" i="4" s="1"/>
  <c r="M17" i="4"/>
  <c r="M10" i="4" s="1"/>
  <c r="N17" i="4"/>
  <c r="N10" i="4" s="1"/>
  <c r="O17" i="4"/>
  <c r="O10" i="4" s="1"/>
  <c r="P11" i="5" l="1"/>
  <c r="J17" i="4"/>
  <c r="E26" i="4"/>
  <c r="E12" i="4" s="1"/>
  <c r="D26" i="4"/>
  <c r="D12" i="4" s="1"/>
  <c r="H8" i="5" l="1"/>
  <c r="D21" i="4"/>
  <c r="E21" i="4"/>
  <c r="D14" i="4"/>
  <c r="E14" i="4"/>
  <c r="D10" i="4"/>
  <c r="E10" i="4"/>
  <c r="G14" i="4"/>
  <c r="I14" i="4"/>
  <c r="K14" i="4"/>
  <c r="M14" i="4"/>
  <c r="N14" i="4"/>
  <c r="O14" i="4"/>
  <c r="G12" i="4"/>
  <c r="I12" i="4"/>
  <c r="K12" i="4"/>
  <c r="M12" i="4"/>
  <c r="R11" i="5" l="1"/>
  <c r="R8" i="5" s="1"/>
  <c r="S11" i="5"/>
  <c r="S8" i="5" s="1"/>
  <c r="L17" i="4"/>
  <c r="G6" i="4"/>
  <c r="E6" i="4"/>
  <c r="D6" i="4"/>
  <c r="N8" i="5"/>
  <c r="I8" i="5"/>
  <c r="J8" i="5"/>
  <c r="O8" i="5"/>
  <c r="K8" i="5"/>
  <c r="J14" i="4"/>
  <c r="F14" i="4"/>
  <c r="F12" i="4"/>
  <c r="F6" i="4" s="1"/>
  <c r="H14" i="4"/>
  <c r="J12" i="4"/>
  <c r="K6" i="4"/>
  <c r="H12" i="4"/>
  <c r="H6" i="4" s="1"/>
  <c r="M6" i="4"/>
  <c r="I6" i="4"/>
  <c r="Q8" i="5"/>
  <c r="M8" i="5"/>
  <c r="L8" i="5"/>
  <c r="N12" i="4" l="1"/>
  <c r="N6" i="4" s="1"/>
  <c r="O12" i="4"/>
  <c r="O6" i="4" s="1"/>
  <c r="J6" i="4"/>
  <c r="P8" i="5"/>
  <c r="L12" i="4"/>
  <c r="L6" i="4" s="1"/>
  <c r="L14" i="4"/>
</calcChain>
</file>

<file path=xl/sharedStrings.xml><?xml version="1.0" encoding="utf-8"?>
<sst xmlns="http://schemas.openxmlformats.org/spreadsheetml/2006/main" count="221" uniqueCount="107">
  <si>
    <t>№ п/п</t>
  </si>
  <si>
    <t>Отчетный период (два предшествующих года)</t>
  </si>
  <si>
    <t>январь-сентябрь</t>
  </si>
  <si>
    <t>значение на конец года</t>
  </si>
  <si>
    <t>факт</t>
  </si>
  <si>
    <t>план</t>
  </si>
  <si>
    <t>Статус (муниципальная программа, подпрограмма)</t>
  </si>
  <si>
    <t>Наименование  программы, подпрограммы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</si>
  <si>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</si>
  <si>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</si>
  <si>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</si>
  <si>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</si>
  <si>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</si>
  <si>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</si>
  <si>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</si>
  <si>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в том числе по ГРБС:</t>
  </si>
  <si>
    <t>Подпрограмма 1</t>
  </si>
  <si>
    <t>тыс. рублей</t>
  </si>
  <si>
    <t>Статус</t>
  </si>
  <si>
    <t>Наименование муниципальной программы, подпрограммы муниципальной программы</t>
  </si>
  <si>
    <t xml:space="preserve">Всего                    </t>
  </si>
  <si>
    <t xml:space="preserve">в том числе:             </t>
  </si>
  <si>
    <t xml:space="preserve">краевой бюджет           </t>
  </si>
  <si>
    <t xml:space="preserve">внебюджетные  источники                 </t>
  </si>
  <si>
    <t>юридические лица</t>
  </si>
  <si>
    <t xml:space="preserve">федеральный бюджет </t>
  </si>
  <si>
    <t>Цели, задачи, показатели</t>
  </si>
  <si>
    <t>Вес показателя</t>
  </si>
  <si>
    <t>2015 год</t>
  </si>
  <si>
    <t>2016 год</t>
  </si>
  <si>
    <t>Цель: обеспечение долгосрочной сбалансированности и устойчивости бюджетной системы Шушенского района, повышение качества и прозрачности управления муниципальными финансами</t>
  </si>
  <si>
    <t>1.1.</t>
  </si>
  <si>
    <t>Минимальный размер бюджетной обеспеченности поселений Шушенского района после выравнивания</t>
  </si>
  <si>
    <t>1.2.</t>
  </si>
  <si>
    <t>Доля расходов районного бюджета, формируемых в рамках муниципальных программ</t>
  </si>
  <si>
    <t>процент</t>
  </si>
  <si>
    <t>Задача 1: Обеспечения равных условий для устойчивого  и эффективного исполнения расходных обязательств поселений  района, обеспечение сбалансированности бюджетов поселений, стимулирование поселений к повышению качества организации и осуществления бюджетного процесса.</t>
  </si>
  <si>
    <t>Подпрограмма 1. Создание условий для эффективного и ответственного управления муниципальными финансами, повышение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</si>
  <si>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Отсутствие в бюджетах поселений просроченной кредиторской задолженности по выплате заработной платы с начислениями работникам бюджетной сферы</t>
  </si>
  <si>
    <t>единиц</t>
  </si>
  <si>
    <t>Задача 2: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полномочий.</t>
  </si>
  <si>
    <t>Подпрограмма 2. Обеспечение реализации муниципальной программы и прочие мероприятия.</t>
  </si>
  <si>
    <t>2.1.</t>
  </si>
  <si>
    <t>Доля расходов районного бюджета формируемых в рамках муниципальных программ Шушенского района</t>
  </si>
  <si>
    <t>2.2.</t>
  </si>
  <si>
    <t>Обеспечение исполнения расходных обязательств муниципального образования Шушенский район (за исключением безвозмездных поступлений)</t>
  </si>
  <si>
    <t>не менее 95%</t>
  </si>
  <si>
    <t>2.3.</t>
  </si>
  <si>
    <t>Доля органов администрации района, обеспеченных возможностью работы в информационных системах планирования и исполнения районного бюджета</t>
  </si>
  <si>
    <t>2.4.</t>
  </si>
  <si>
    <t>Разработка и размещение на официальном сайте муниципального образования Шушенский район информации «Путеводитель по бюджету Шушенского района»</t>
  </si>
  <si>
    <t xml:space="preserve">план </t>
  </si>
  <si>
    <t>январь-март</t>
  </si>
  <si>
    <t>январь-июнь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</si>
  <si>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</si>
  <si>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</si>
  <si>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Ед. измерения</t>
  </si>
  <si>
    <t>Муниципальная программа</t>
  </si>
  <si>
    <t xml:space="preserve">бюджеты муниципальных образований  </t>
  </si>
  <si>
    <t xml:space="preserve">бюджеты муниципальных   образований   </t>
  </si>
  <si>
    <t>Подпрограмма 2</t>
  </si>
  <si>
    <t>Обеспечение реализации муниципальной программы и прочие мероприятия</t>
  </si>
  <si>
    <t>бюджеты муниципальных   образований</t>
  </si>
  <si>
    <t>Наименование ГРБС</t>
  </si>
  <si>
    <t>всего расходные обязательства по программе</t>
  </si>
  <si>
    <t>Х</t>
  </si>
  <si>
    <t>090 </t>
  </si>
  <si>
    <t>Администрация Шушенского района</t>
  </si>
  <si>
    <t>009 </t>
  </si>
  <si>
    <t>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</si>
  <si>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всего расходные обязательства по подпрограмме</t>
  </si>
  <si>
    <t> Х</t>
  </si>
  <si>
    <t>Финансовое управление администрации района</t>
  </si>
  <si>
    <t>Источник финансирования</t>
  </si>
  <si>
    <t>январь- март</t>
  </si>
  <si>
    <t>примечание</t>
  </si>
  <si>
    <t>"Создание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</t>
  </si>
  <si>
    <t>"Обеспечение реализации муниципальной программы и прочие мероприятия"</t>
  </si>
  <si>
    <t>не менее 20%</t>
  </si>
  <si>
    <t>не менее 40%</t>
  </si>
  <si>
    <t>не менее  70%</t>
  </si>
  <si>
    <t>2017 год</t>
  </si>
  <si>
    <t>"Управление муниципальными финансами"</t>
  </si>
  <si>
    <t>«Управление муниципальными финансами»</t>
  </si>
  <si>
    <t>2018 год</t>
  </si>
  <si>
    <t>1120090610</t>
  </si>
  <si>
    <t>не менее 87%</t>
  </si>
  <si>
    <t>не менее 88%</t>
  </si>
  <si>
    <t>не менее 0,9</t>
  </si>
  <si>
    <t>не менее 2,0</t>
  </si>
  <si>
    <t>не менее 1,5</t>
  </si>
  <si>
    <t>111</t>
  </si>
  <si>
    <t>119</t>
  </si>
  <si>
    <t>244</t>
  </si>
  <si>
    <t>112</t>
  </si>
  <si>
    <t>2019 год</t>
  </si>
  <si>
    <t>-</t>
  </si>
  <si>
    <t>не менее 90,0%</t>
  </si>
  <si>
    <t>не менее 90,5%</t>
  </si>
  <si>
    <t>852</t>
  </si>
  <si>
    <t>009</t>
  </si>
  <si>
    <t>0113</t>
  </si>
  <si>
    <t>2020 год</t>
  </si>
  <si>
    <r>
      <t>Информация о целевых показателях и показателях результативности муниципальной программы «Управление муниципальными финансами»  за</t>
    </r>
    <r>
      <rPr>
        <b/>
        <u/>
        <sz val="20"/>
        <color theme="1"/>
        <rFont val="Times New Roman"/>
        <family val="1"/>
        <charset val="204"/>
      </rPr>
      <t xml:space="preserve"> 2018 год</t>
    </r>
  </si>
  <si>
    <t>Руководитель финансового управления                                                              И.А. Виленская</t>
  </si>
  <si>
    <r>
      <t xml:space="preserve">Информация </t>
    </r>
    <r>
      <rPr>
        <b/>
        <u/>
        <sz val="28"/>
        <rFont val="Times New Roman"/>
        <family val="1"/>
        <charset val="204"/>
      </rPr>
      <t xml:space="preserve">за 2018 год </t>
    </r>
    <r>
      <rPr>
        <sz val="28"/>
        <rFont val="Times New Roman"/>
        <family val="1"/>
        <charset val="204"/>
      </rPr>
      <t>об использовании бюджетных ассигнований районного бюджета и иных средств на реализацию мероприятий муниципальной программы</t>
    </r>
    <r>
      <rPr>
        <b/>
        <u/>
        <sz val="28"/>
        <rFont val="Times New Roman"/>
        <family val="1"/>
        <charset val="204"/>
      </rPr>
      <t xml:space="preserve"> "Управление муниципальными финансами" </t>
    </r>
    <r>
      <rPr>
        <sz val="28"/>
        <rFont val="Times New Roman"/>
        <family val="1"/>
        <charset val="204"/>
      </rPr>
      <t xml:space="preserve"> (с расшифровкой по главным распорядителям средств районного бюджета, ведомственным целевым программам, основным мероприятиям, а также по годам реализации муниципальной программы)</t>
    </r>
  </si>
  <si>
    <r>
      <t xml:space="preserve">Информация о ресурсном обеспечении и прогнозной оценке расходов на реализацию целей муниципальной программы </t>
    </r>
    <r>
      <rPr>
        <b/>
        <sz val="18"/>
        <color theme="1"/>
        <rFont val="Times New Roman"/>
        <family val="1"/>
        <charset val="204"/>
      </rPr>
      <t xml:space="preserve"> </t>
    </r>
    <r>
      <rPr>
        <b/>
        <u/>
        <sz val="18"/>
        <color theme="1"/>
        <rFont val="Times New Roman"/>
        <family val="1"/>
        <charset val="204"/>
      </rPr>
      <t xml:space="preserve">"Управление муниципальными финансами " </t>
    </r>
    <r>
      <rPr>
        <b/>
        <sz val="18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 xml:space="preserve">с учетом источников финансирования, в том числе по уровням бюджетной системы </t>
    </r>
    <r>
      <rPr>
        <b/>
        <u/>
        <sz val="18"/>
        <color theme="1"/>
        <rFont val="Times New Roman"/>
        <family val="1"/>
        <charset val="204"/>
      </rPr>
      <t>за 2018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</si>
</sst>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0.0"/>
    <numFmt numFmtId="167" formatCode="0.0%"/>
  </numFmts>
  <fonts count="3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28"/>
      <name val="Times New Roman"/>
      <family val="1"/>
      <charset val="204"/>
    </font>
    <font>
      <b/>
      <u/>
      <sz val="28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i/>
      <u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6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Border="1"/>
    <xf numFmtId="0" fontId="5" fillId="0" borderId="0" xfId="0" applyFont="1" applyBorder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/>
    <xf numFmtId="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26" fillId="0" borderId="1" xfId="0" applyNumberFormat="1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vertical="center"/>
    </xf>
    <xf numFmtId="165" fontId="30" fillId="0" borderId="5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49" fontId="1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9" fontId="0" fillId="0" borderId="1" xfId="0" applyNumberFormat="1" applyBorder="1"/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33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view="pageBreakPreview" zoomScale="60" zoomScaleNormal="100" workbookViewId="0">
      <pane ySplit="5" topLeftCell="A6" activePane="bottomLeft" state="frozen"/>
      <selection pane="bottomLeft" activeCell="O16" sqref="O16"/>
    </sheetView>
  </sheetViews>
  <sheetFormatPr defaultRowHeight="15" x14ac:dyDescent="0.25"/>
  <cols>
    <col min="2" max="2" width="78.85546875" customWidth="1"/>
    <col min="3" max="3" width="15.140625" customWidth="1"/>
    <col min="4" max="4" width="5.7109375" hidden="1" customWidth="1"/>
    <col min="5" max="5" width="10.42578125" bestFit="1" customWidth="1"/>
    <col min="6" max="6" width="10.42578125" customWidth="1"/>
    <col min="7" max="7" width="10.140625" customWidth="1"/>
    <col min="11" max="11" width="10.140625" bestFit="1" customWidth="1"/>
    <col min="13" max="13" width="10.140625" bestFit="1" customWidth="1"/>
    <col min="16" max="16" width="10.140625" customWidth="1"/>
    <col min="17" max="17" width="10.42578125" customWidth="1"/>
    <col min="18" max="18" width="42.7109375" customWidth="1"/>
  </cols>
  <sheetData>
    <row r="1" spans="1:24" ht="54.75" customHeight="1" x14ac:dyDescent="0.25">
      <c r="A1" s="70" t="s">
        <v>103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4" ht="18.75" x14ac:dyDescent="0.25">
      <c r="A2" s="3"/>
    </row>
    <row r="3" spans="1:24" ht="30.75" customHeight="1" x14ac:dyDescent="0.25">
      <c r="A3" s="69" t="s">
        <v>0</v>
      </c>
      <c r="B3" s="69" t="s">
        <v>26</v>
      </c>
      <c r="C3" s="69" t="s">
        <v>56</v>
      </c>
      <c r="D3" s="69" t="s">
        <v>27</v>
      </c>
      <c r="E3" s="69" t="s">
        <v>1</v>
      </c>
      <c r="F3" s="69"/>
      <c r="G3" s="69"/>
      <c r="H3" s="69" t="s">
        <v>84</v>
      </c>
      <c r="I3" s="69"/>
      <c r="J3" s="69"/>
      <c r="K3" s="69"/>
      <c r="L3" s="69"/>
      <c r="M3" s="69"/>
      <c r="N3" s="69"/>
      <c r="O3" s="69"/>
      <c r="P3" s="69" t="s">
        <v>54</v>
      </c>
      <c r="Q3" s="69"/>
      <c r="R3" s="71" t="s">
        <v>55</v>
      </c>
    </row>
    <row r="4" spans="1:24" ht="32.25" customHeight="1" x14ac:dyDescent="0.25">
      <c r="A4" s="69"/>
      <c r="B4" s="69"/>
      <c r="C4" s="69"/>
      <c r="D4" s="69"/>
      <c r="E4" s="61" t="s">
        <v>28</v>
      </c>
      <c r="F4" s="61" t="s">
        <v>29</v>
      </c>
      <c r="G4" s="60" t="s">
        <v>81</v>
      </c>
      <c r="H4" s="69" t="s">
        <v>52</v>
      </c>
      <c r="I4" s="69"/>
      <c r="J4" s="69" t="s">
        <v>53</v>
      </c>
      <c r="K4" s="69"/>
      <c r="L4" s="69" t="s">
        <v>2</v>
      </c>
      <c r="M4" s="69"/>
      <c r="N4" s="69" t="s">
        <v>3</v>
      </c>
      <c r="O4" s="69"/>
      <c r="P4" s="5" t="s">
        <v>95</v>
      </c>
      <c r="Q4" s="60" t="s">
        <v>102</v>
      </c>
      <c r="R4" s="72"/>
    </row>
    <row r="5" spans="1:24" ht="19.5" customHeight="1" x14ac:dyDescent="0.25">
      <c r="A5" s="69"/>
      <c r="B5" s="69"/>
      <c r="C5" s="69"/>
      <c r="D5" s="69"/>
      <c r="E5" s="4" t="s">
        <v>4</v>
      </c>
      <c r="F5" s="53" t="s">
        <v>4</v>
      </c>
      <c r="G5" s="4" t="s">
        <v>4</v>
      </c>
      <c r="H5" s="4" t="s">
        <v>51</v>
      </c>
      <c r="I5" s="4" t="s">
        <v>4</v>
      </c>
      <c r="J5" s="4" t="s">
        <v>51</v>
      </c>
      <c r="K5" s="4" t="s">
        <v>4</v>
      </c>
      <c r="L5" s="4" t="s">
        <v>51</v>
      </c>
      <c r="M5" s="4" t="s">
        <v>4</v>
      </c>
      <c r="N5" s="4" t="s">
        <v>51</v>
      </c>
      <c r="O5" s="4" t="s">
        <v>4</v>
      </c>
      <c r="P5" s="38" t="s">
        <v>51</v>
      </c>
      <c r="Q5" s="38" t="s">
        <v>51</v>
      </c>
      <c r="R5" s="73"/>
    </row>
    <row r="6" spans="1:24" ht="47.25" customHeight="1" x14ac:dyDescent="0.25">
      <c r="A6" s="23">
        <v>1</v>
      </c>
      <c r="B6" s="75" t="s">
        <v>30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</row>
    <row r="7" spans="1:24" ht="134.25" customHeight="1" x14ac:dyDescent="0.3">
      <c r="A7" s="23" t="s">
        <v>31</v>
      </c>
      <c r="B7" s="35" t="s">
        <v>32</v>
      </c>
      <c r="C7" s="23" t="s">
        <v>17</v>
      </c>
      <c r="D7" s="23"/>
      <c r="E7" s="51">
        <v>4</v>
      </c>
      <c r="F7" s="51">
        <v>3.2</v>
      </c>
      <c r="G7" s="51">
        <v>3.1</v>
      </c>
      <c r="H7" s="23" t="s">
        <v>88</v>
      </c>
      <c r="I7" s="51">
        <v>0.6</v>
      </c>
      <c r="J7" s="23" t="s">
        <v>90</v>
      </c>
      <c r="K7" s="23">
        <v>1.2</v>
      </c>
      <c r="L7" s="23" t="s">
        <v>90</v>
      </c>
      <c r="M7" s="23">
        <v>1.6</v>
      </c>
      <c r="N7" s="54" t="s">
        <v>89</v>
      </c>
      <c r="O7" s="23">
        <v>2.4</v>
      </c>
      <c r="P7" s="54" t="s">
        <v>89</v>
      </c>
      <c r="Q7" s="54" t="s">
        <v>89</v>
      </c>
      <c r="R7" s="56"/>
    </row>
    <row r="8" spans="1:24" ht="60.75" customHeight="1" x14ac:dyDescent="0.3">
      <c r="A8" s="23" t="s">
        <v>33</v>
      </c>
      <c r="B8" s="35" t="s">
        <v>34</v>
      </c>
      <c r="C8" s="23" t="s">
        <v>35</v>
      </c>
      <c r="D8" s="23"/>
      <c r="E8" s="52">
        <v>0.88600000000000001</v>
      </c>
      <c r="F8" s="52">
        <v>0.96699999999999997</v>
      </c>
      <c r="G8" s="52">
        <v>0.94499999999999995</v>
      </c>
      <c r="H8" s="54" t="s">
        <v>86</v>
      </c>
      <c r="I8" s="52">
        <v>0.94199999999999995</v>
      </c>
      <c r="J8" s="23" t="s">
        <v>86</v>
      </c>
      <c r="K8" s="51">
        <v>92</v>
      </c>
      <c r="L8" s="54" t="s">
        <v>86</v>
      </c>
      <c r="M8" s="23">
        <v>91.5</v>
      </c>
      <c r="N8" s="54" t="s">
        <v>87</v>
      </c>
      <c r="O8" s="23">
        <v>91.7</v>
      </c>
      <c r="P8" s="54" t="s">
        <v>97</v>
      </c>
      <c r="Q8" s="54" t="s">
        <v>98</v>
      </c>
      <c r="R8" s="36"/>
      <c r="U8" s="67">
        <v>0.2</v>
      </c>
      <c r="V8" s="67">
        <v>0.45</v>
      </c>
      <c r="W8" s="67">
        <v>0.75</v>
      </c>
      <c r="X8" s="68"/>
    </row>
    <row r="9" spans="1:24" ht="63" customHeight="1" x14ac:dyDescent="0.25">
      <c r="A9" s="23"/>
      <c r="B9" s="78" t="s">
        <v>36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</row>
    <row r="10" spans="1:24" ht="63" customHeight="1" x14ac:dyDescent="0.25">
      <c r="A10" s="23"/>
      <c r="B10" s="78" t="s">
        <v>37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</row>
    <row r="11" spans="1:24" ht="72.75" customHeight="1" x14ac:dyDescent="0.3">
      <c r="A11" s="23" t="s">
        <v>31</v>
      </c>
      <c r="B11" s="35" t="s">
        <v>32</v>
      </c>
      <c r="C11" s="23" t="s">
        <v>17</v>
      </c>
      <c r="D11" s="23"/>
      <c r="E11" s="23">
        <f>E7</f>
        <v>4</v>
      </c>
      <c r="F11" s="55">
        <f t="shared" ref="F11:Q11" si="0">F7</f>
        <v>3.2</v>
      </c>
      <c r="G11" s="39">
        <f t="shared" si="0"/>
        <v>3.1</v>
      </c>
      <c r="H11" s="39" t="str">
        <f t="shared" si="0"/>
        <v>не менее 0,9</v>
      </c>
      <c r="I11" s="51">
        <f t="shared" si="0"/>
        <v>0.6</v>
      </c>
      <c r="J11" s="39" t="str">
        <f t="shared" si="0"/>
        <v>не менее 1,5</v>
      </c>
      <c r="K11" s="39">
        <f t="shared" si="0"/>
        <v>1.2</v>
      </c>
      <c r="L11" s="39" t="str">
        <f t="shared" si="0"/>
        <v>не менее 1,5</v>
      </c>
      <c r="M11" s="39">
        <f t="shared" si="0"/>
        <v>1.6</v>
      </c>
      <c r="N11" s="39" t="str">
        <f t="shared" si="0"/>
        <v>не менее 2,0</v>
      </c>
      <c r="O11" s="39">
        <f t="shared" si="0"/>
        <v>2.4</v>
      </c>
      <c r="P11" s="39" t="str">
        <f t="shared" si="0"/>
        <v>не менее 2,0</v>
      </c>
      <c r="Q11" s="39" t="str">
        <f t="shared" si="0"/>
        <v>не менее 2,0</v>
      </c>
      <c r="R11" s="36"/>
    </row>
    <row r="12" spans="1:24" ht="56.25" x14ac:dyDescent="0.3">
      <c r="A12" s="23" t="s">
        <v>33</v>
      </c>
      <c r="B12" s="35" t="s">
        <v>38</v>
      </c>
      <c r="C12" s="23" t="s">
        <v>17</v>
      </c>
      <c r="D12" s="23"/>
      <c r="E12" s="23">
        <v>0</v>
      </c>
      <c r="F12" s="55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36"/>
    </row>
    <row r="13" spans="1:24" ht="47.25" customHeight="1" x14ac:dyDescent="0.25">
      <c r="A13" s="23"/>
      <c r="B13" s="78" t="s">
        <v>40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/>
    </row>
    <row r="14" spans="1:24" ht="31.5" customHeight="1" x14ac:dyDescent="0.25">
      <c r="A14" s="23"/>
      <c r="B14" s="78" t="s">
        <v>41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0"/>
    </row>
    <row r="15" spans="1:24" ht="60.75" customHeight="1" x14ac:dyDescent="0.3">
      <c r="A15" s="23" t="s">
        <v>42</v>
      </c>
      <c r="B15" s="35" t="s">
        <v>43</v>
      </c>
      <c r="C15" s="23" t="s">
        <v>35</v>
      </c>
      <c r="D15" s="23"/>
      <c r="E15" s="58">
        <f>E8</f>
        <v>0.88600000000000001</v>
      </c>
      <c r="F15" s="58">
        <f t="shared" ref="F15:G15" si="1">F8</f>
        <v>0.96699999999999997</v>
      </c>
      <c r="G15" s="58">
        <f t="shared" si="1"/>
        <v>0.94499999999999995</v>
      </c>
      <c r="H15" s="37" t="str">
        <f>H8</f>
        <v>не менее 87%</v>
      </c>
      <c r="I15" s="52">
        <v>0.92</v>
      </c>
      <c r="J15" s="37" t="str">
        <f t="shared" ref="J15:Q15" si="2">J8</f>
        <v>не менее 87%</v>
      </c>
      <c r="K15" s="37">
        <v>0.91700000000000004</v>
      </c>
      <c r="L15" s="37" t="str">
        <f t="shared" si="2"/>
        <v>не менее 87%</v>
      </c>
      <c r="M15" s="52">
        <f>M8/100</f>
        <v>0.91500000000000004</v>
      </c>
      <c r="N15" s="37" t="str">
        <f t="shared" si="2"/>
        <v>не менее 88%</v>
      </c>
      <c r="O15" s="52">
        <f>O8/100</f>
        <v>0.91700000000000004</v>
      </c>
      <c r="P15" s="37" t="str">
        <f t="shared" si="2"/>
        <v>не менее 90,0%</v>
      </c>
      <c r="Q15" s="37" t="str">
        <f t="shared" si="2"/>
        <v>не менее 90,5%</v>
      </c>
      <c r="R15" s="36"/>
    </row>
    <row r="16" spans="1:24" ht="63.75" customHeight="1" x14ac:dyDescent="0.3">
      <c r="A16" s="23" t="s">
        <v>44</v>
      </c>
      <c r="B16" s="35" t="s">
        <v>45</v>
      </c>
      <c r="C16" s="23" t="s">
        <v>35</v>
      </c>
      <c r="D16" s="23"/>
      <c r="E16" s="37">
        <v>0.99</v>
      </c>
      <c r="F16" s="52">
        <v>0.97699999999999998</v>
      </c>
      <c r="G16" s="52">
        <v>0.97899999999999998</v>
      </c>
      <c r="H16" s="23" t="s">
        <v>78</v>
      </c>
      <c r="I16" s="52">
        <v>0.24299999999999999</v>
      </c>
      <c r="J16" s="23" t="s">
        <v>79</v>
      </c>
      <c r="K16" s="58">
        <v>0.4985</v>
      </c>
      <c r="L16" s="23" t="s">
        <v>80</v>
      </c>
      <c r="M16" s="58">
        <v>0.72399999999999998</v>
      </c>
      <c r="N16" s="23" t="s">
        <v>46</v>
      </c>
      <c r="O16" s="134">
        <f>9810%/100</f>
        <v>0.98099999999999998</v>
      </c>
      <c r="P16" s="23" t="s">
        <v>46</v>
      </c>
      <c r="Q16" s="23" t="s">
        <v>46</v>
      </c>
      <c r="R16" s="36"/>
    </row>
    <row r="17" spans="1:20" ht="63" customHeight="1" x14ac:dyDescent="0.3">
      <c r="A17" s="23" t="s">
        <v>47</v>
      </c>
      <c r="B17" s="35" t="s">
        <v>48</v>
      </c>
      <c r="C17" s="23" t="s">
        <v>35</v>
      </c>
      <c r="D17" s="23"/>
      <c r="E17" s="37">
        <v>1</v>
      </c>
      <c r="F17" s="37">
        <v>1</v>
      </c>
      <c r="G17" s="37">
        <v>1</v>
      </c>
      <c r="H17" s="37" t="s">
        <v>96</v>
      </c>
      <c r="I17" s="37" t="s">
        <v>96</v>
      </c>
      <c r="J17" s="37" t="s">
        <v>96</v>
      </c>
      <c r="K17" s="37" t="s">
        <v>96</v>
      </c>
      <c r="L17" s="37" t="s">
        <v>96</v>
      </c>
      <c r="M17" s="37" t="s">
        <v>96</v>
      </c>
      <c r="N17" s="37" t="s">
        <v>96</v>
      </c>
      <c r="O17" s="37" t="s">
        <v>96</v>
      </c>
      <c r="P17" s="37" t="s">
        <v>96</v>
      </c>
      <c r="Q17" s="37">
        <v>1</v>
      </c>
      <c r="R17" s="36"/>
    </row>
    <row r="18" spans="1:20" ht="72" customHeight="1" x14ac:dyDescent="0.3">
      <c r="A18" s="23" t="s">
        <v>49</v>
      </c>
      <c r="B18" s="35" t="s">
        <v>50</v>
      </c>
      <c r="C18" s="23" t="s">
        <v>39</v>
      </c>
      <c r="D18" s="23"/>
      <c r="E18" s="59">
        <v>1</v>
      </c>
      <c r="F18" s="59">
        <v>1</v>
      </c>
      <c r="G18" s="23">
        <v>1</v>
      </c>
      <c r="H18" s="37" t="s">
        <v>96</v>
      </c>
      <c r="I18" s="37" t="s">
        <v>96</v>
      </c>
      <c r="J18" s="37" t="s">
        <v>96</v>
      </c>
      <c r="K18" s="37" t="s">
        <v>96</v>
      </c>
      <c r="L18" s="37" t="s">
        <v>96</v>
      </c>
      <c r="M18" s="37" t="s">
        <v>96</v>
      </c>
      <c r="N18" s="23">
        <v>1</v>
      </c>
      <c r="O18" s="66">
        <v>1</v>
      </c>
      <c r="P18" s="23">
        <v>1</v>
      </c>
      <c r="Q18" s="23">
        <v>1</v>
      </c>
      <c r="R18" s="36"/>
    </row>
    <row r="19" spans="1:20" ht="50.25" customHeight="1" x14ac:dyDescent="0.25">
      <c r="A19" s="74" t="s">
        <v>104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</sheetData>
  <mergeCells count="19">
    <mergeCell ref="A19:T19"/>
    <mergeCell ref="B6:R6"/>
    <mergeCell ref="B9:R9"/>
    <mergeCell ref="B10:R10"/>
    <mergeCell ref="B13:R13"/>
    <mergeCell ref="B14:R14"/>
    <mergeCell ref="A3:A5"/>
    <mergeCell ref="A1:R1"/>
    <mergeCell ref="R3:R5"/>
    <mergeCell ref="E3:G3"/>
    <mergeCell ref="B3:B5"/>
    <mergeCell ref="C3:C5"/>
    <mergeCell ref="D3:D5"/>
    <mergeCell ref="H3:O3"/>
    <mergeCell ref="H4:I4"/>
    <mergeCell ref="J4:K4"/>
    <mergeCell ref="L4:M4"/>
    <mergeCell ref="N4:O4"/>
    <mergeCell ref="P3:Q3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view="pageLayout" zoomScale="50" zoomScaleNormal="100" zoomScaleSheetLayoutView="75" zoomScalePageLayoutView="50" workbookViewId="0">
      <selection activeCell="A2" sqref="A2"/>
    </sheetView>
  </sheetViews>
  <sheetFormatPr defaultRowHeight="15" x14ac:dyDescent="0.25"/>
  <cols>
    <col min="1" max="1" width="31.42578125" customWidth="1"/>
    <col min="2" max="2" width="80.5703125" customWidth="1"/>
    <col min="3" max="3" width="32.5703125" customWidth="1"/>
    <col min="6" max="6" width="19.5703125" customWidth="1"/>
    <col min="8" max="8" width="17.85546875" customWidth="1"/>
    <col min="9" max="9" width="19.28515625" customWidth="1"/>
    <col min="10" max="10" width="18.28515625" customWidth="1"/>
    <col min="11" max="11" width="21.28515625" customWidth="1"/>
    <col min="12" max="12" width="21.7109375" customWidth="1"/>
    <col min="13" max="13" width="19.85546875" customWidth="1"/>
    <col min="14" max="14" width="19" customWidth="1"/>
    <col min="15" max="15" width="18.42578125" customWidth="1"/>
    <col min="16" max="16" width="21.42578125" customWidth="1"/>
    <col min="17" max="17" width="19.28515625" customWidth="1"/>
    <col min="18" max="18" width="20.42578125" customWidth="1"/>
    <col min="19" max="19" width="19.85546875" customWidth="1"/>
    <col min="20" max="20" width="24" customWidth="1"/>
  </cols>
  <sheetData>
    <row r="1" spans="1:27" ht="111.75" customHeight="1" x14ac:dyDescent="0.5">
      <c r="A1" s="94" t="s">
        <v>105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6"/>
      <c r="V1" s="6"/>
      <c r="W1" s="6"/>
      <c r="X1" s="6"/>
      <c r="Y1" s="6"/>
      <c r="Z1" s="6"/>
      <c r="AA1" s="6"/>
    </row>
    <row r="2" spans="1:27" ht="18.75" x14ac:dyDescent="0.25">
      <c r="A2" s="3"/>
      <c r="T2" s="18"/>
    </row>
    <row r="3" spans="1:27" ht="25.5" customHeight="1" x14ac:dyDescent="0.25">
      <c r="A3" s="69" t="s">
        <v>6</v>
      </c>
      <c r="B3" s="95" t="s">
        <v>7</v>
      </c>
      <c r="C3" s="95" t="s">
        <v>63</v>
      </c>
      <c r="D3" s="95" t="s">
        <v>8</v>
      </c>
      <c r="E3" s="95"/>
      <c r="F3" s="95"/>
      <c r="G3" s="95"/>
      <c r="H3" s="95" t="s">
        <v>9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112" t="s">
        <v>10</v>
      </c>
    </row>
    <row r="4" spans="1:27" ht="49.5" customHeight="1" x14ac:dyDescent="0.25">
      <c r="A4" s="69"/>
      <c r="B4" s="95"/>
      <c r="C4" s="95"/>
      <c r="D4" s="95"/>
      <c r="E4" s="95"/>
      <c r="F4" s="95"/>
      <c r="G4" s="95"/>
      <c r="H4" s="101" t="s">
        <v>81</v>
      </c>
      <c r="I4" s="102"/>
      <c r="J4" s="98" t="s">
        <v>84</v>
      </c>
      <c r="K4" s="99"/>
      <c r="L4" s="99"/>
      <c r="M4" s="99"/>
      <c r="N4" s="99"/>
      <c r="O4" s="99"/>
      <c r="P4" s="99"/>
      <c r="Q4" s="100"/>
      <c r="R4" s="95" t="s">
        <v>54</v>
      </c>
      <c r="S4" s="95"/>
      <c r="T4" s="112"/>
    </row>
    <row r="5" spans="1:27" ht="15" customHeight="1" x14ac:dyDescent="0.25">
      <c r="A5" s="69"/>
      <c r="B5" s="95"/>
      <c r="C5" s="95"/>
      <c r="D5" s="96" t="s">
        <v>11</v>
      </c>
      <c r="E5" s="96" t="s">
        <v>12</v>
      </c>
      <c r="F5" s="96" t="s">
        <v>13</v>
      </c>
      <c r="G5" s="96" t="s">
        <v>14</v>
      </c>
      <c r="H5" s="103"/>
      <c r="I5" s="104"/>
      <c r="J5" s="107" t="s">
        <v>52</v>
      </c>
      <c r="K5" s="108"/>
      <c r="L5" s="107" t="s">
        <v>53</v>
      </c>
      <c r="M5" s="108"/>
      <c r="N5" s="107" t="s">
        <v>2</v>
      </c>
      <c r="O5" s="108"/>
      <c r="P5" s="107" t="s">
        <v>3</v>
      </c>
      <c r="Q5" s="108"/>
      <c r="R5" s="111" t="s">
        <v>95</v>
      </c>
      <c r="S5" s="111" t="s">
        <v>102</v>
      </c>
      <c r="T5" s="112"/>
    </row>
    <row r="6" spans="1:27" ht="15.75" customHeight="1" x14ac:dyDescent="0.25">
      <c r="A6" s="69"/>
      <c r="B6" s="95"/>
      <c r="C6" s="95"/>
      <c r="D6" s="97"/>
      <c r="E6" s="97"/>
      <c r="F6" s="97"/>
      <c r="G6" s="97"/>
      <c r="H6" s="105"/>
      <c r="I6" s="106"/>
      <c r="J6" s="109"/>
      <c r="K6" s="110"/>
      <c r="L6" s="109"/>
      <c r="M6" s="110"/>
      <c r="N6" s="109"/>
      <c r="O6" s="110"/>
      <c r="P6" s="109"/>
      <c r="Q6" s="110"/>
      <c r="R6" s="111"/>
      <c r="S6" s="111"/>
      <c r="T6" s="112"/>
    </row>
    <row r="7" spans="1:27" ht="15.75" customHeight="1" x14ac:dyDescent="0.25">
      <c r="A7" s="4"/>
      <c r="B7" s="23"/>
      <c r="C7" s="23"/>
      <c r="D7" s="24"/>
      <c r="E7" s="24"/>
      <c r="F7" s="24"/>
      <c r="G7" s="24"/>
      <c r="H7" s="25" t="s">
        <v>5</v>
      </c>
      <c r="I7" s="25" t="s">
        <v>4</v>
      </c>
      <c r="J7" s="25" t="s">
        <v>5</v>
      </c>
      <c r="K7" s="25" t="s">
        <v>4</v>
      </c>
      <c r="L7" s="25" t="s">
        <v>5</v>
      </c>
      <c r="M7" s="25" t="s">
        <v>4</v>
      </c>
      <c r="N7" s="25" t="s">
        <v>5</v>
      </c>
      <c r="O7" s="25" t="s">
        <v>4</v>
      </c>
      <c r="P7" s="25" t="s">
        <v>5</v>
      </c>
      <c r="Q7" s="25" t="s">
        <v>4</v>
      </c>
      <c r="R7" s="111"/>
      <c r="S7" s="111"/>
      <c r="T7" s="112"/>
    </row>
    <row r="8" spans="1:27" ht="99" customHeight="1" x14ac:dyDescent="0.25">
      <c r="A8" s="113" t="s">
        <v>57</v>
      </c>
      <c r="B8" s="116" t="s">
        <v>83</v>
      </c>
      <c r="C8" s="40" t="s">
        <v>64</v>
      </c>
      <c r="D8" s="28" t="s">
        <v>65</v>
      </c>
      <c r="E8" s="28" t="s">
        <v>65</v>
      </c>
      <c r="F8" s="28" t="s">
        <v>65</v>
      </c>
      <c r="G8" s="28" t="s">
        <v>65</v>
      </c>
      <c r="H8" s="43">
        <f t="shared" ref="H8:I8" si="0">H10+H11</f>
        <v>77681.838999999993</v>
      </c>
      <c r="I8" s="43">
        <f t="shared" si="0"/>
        <v>77674.157000000007</v>
      </c>
      <c r="J8" s="43">
        <f>J10+J11</f>
        <v>17092.235219999999</v>
      </c>
      <c r="K8" s="43">
        <f t="shared" ref="K8:S8" si="1">K10+K11</f>
        <v>17029.46</v>
      </c>
      <c r="L8" s="43">
        <f t="shared" si="1"/>
        <v>33758.289219999999</v>
      </c>
      <c r="M8" s="43">
        <f t="shared" si="1"/>
        <v>33355.521999999997</v>
      </c>
      <c r="N8" s="43">
        <f t="shared" si="1"/>
        <v>47805.799559999999</v>
      </c>
      <c r="O8" s="43">
        <f t="shared" si="1"/>
        <v>47244.747000000003</v>
      </c>
      <c r="P8" s="43">
        <f>P10+P11</f>
        <v>67294.004300000001</v>
      </c>
      <c r="Q8" s="43">
        <f t="shared" si="1"/>
        <v>67245.482000000004</v>
      </c>
      <c r="R8" s="43">
        <f t="shared" si="1"/>
        <v>65665.952000000005</v>
      </c>
      <c r="S8" s="43">
        <f t="shared" si="1"/>
        <v>65665.952000000005</v>
      </c>
      <c r="T8" s="29"/>
    </row>
    <row r="9" spans="1:27" ht="51" customHeight="1" x14ac:dyDescent="0.25">
      <c r="A9" s="114"/>
      <c r="B9" s="117"/>
      <c r="C9" s="40" t="s">
        <v>15</v>
      </c>
      <c r="D9" s="28"/>
      <c r="E9" s="28"/>
      <c r="F9" s="28"/>
      <c r="G9" s="28"/>
      <c r="H9" s="43"/>
      <c r="I9" s="43"/>
      <c r="J9" s="43"/>
      <c r="K9" s="43"/>
      <c r="L9" s="43"/>
      <c r="M9" s="43"/>
      <c r="N9" s="43"/>
      <c r="O9" s="43"/>
      <c r="P9" s="43"/>
      <c r="Q9" s="43"/>
      <c r="R9" s="44"/>
      <c r="S9" s="44"/>
      <c r="T9" s="29"/>
    </row>
    <row r="10" spans="1:27" ht="92.25" customHeight="1" x14ac:dyDescent="0.25">
      <c r="A10" s="114"/>
      <c r="B10" s="117"/>
      <c r="C10" s="40" t="s">
        <v>72</v>
      </c>
      <c r="D10" s="27" t="s">
        <v>66</v>
      </c>
      <c r="E10" s="28" t="s">
        <v>65</v>
      </c>
      <c r="F10" s="28" t="s">
        <v>65</v>
      </c>
      <c r="G10" s="28" t="s">
        <v>65</v>
      </c>
      <c r="H10" s="44">
        <f>H12</f>
        <v>73323.192999999999</v>
      </c>
      <c r="I10" s="44">
        <f t="shared" ref="I10:S10" si="2">I12</f>
        <v>73323.192999999999</v>
      </c>
      <c r="J10" s="44">
        <f t="shared" si="2"/>
        <v>15865.273999999999</v>
      </c>
      <c r="K10" s="44">
        <f t="shared" si="2"/>
        <v>15865.273999999999</v>
      </c>
      <c r="L10" s="44">
        <f t="shared" si="2"/>
        <v>30521.912</v>
      </c>
      <c r="M10" s="44">
        <f t="shared" si="2"/>
        <v>30521.912</v>
      </c>
      <c r="N10" s="44">
        <f t="shared" si="2"/>
        <v>42618.999000000003</v>
      </c>
      <c r="O10" s="44">
        <f t="shared" si="2"/>
        <v>42618.999000000003</v>
      </c>
      <c r="P10" s="44">
        <f t="shared" si="2"/>
        <v>60126.622000000003</v>
      </c>
      <c r="Q10" s="44">
        <f t="shared" si="2"/>
        <v>60126.622000000003</v>
      </c>
      <c r="R10" s="44">
        <f t="shared" si="2"/>
        <v>59015.372000000003</v>
      </c>
      <c r="S10" s="44">
        <f t="shared" si="2"/>
        <v>59015.372000000003</v>
      </c>
      <c r="T10" s="29"/>
    </row>
    <row r="11" spans="1:27" ht="86.25" customHeight="1" x14ac:dyDescent="0.25">
      <c r="A11" s="115"/>
      <c r="B11" s="118"/>
      <c r="C11" s="40" t="s">
        <v>67</v>
      </c>
      <c r="D11" s="27" t="s">
        <v>68</v>
      </c>
      <c r="E11" s="28" t="s">
        <v>65</v>
      </c>
      <c r="F11" s="28" t="s">
        <v>65</v>
      </c>
      <c r="G11" s="28" t="s">
        <v>65</v>
      </c>
      <c r="H11" s="44">
        <f>H17</f>
        <v>4358.6459999999997</v>
      </c>
      <c r="I11" s="44">
        <f t="shared" ref="I11:S11" si="3">I17</f>
        <v>4350.9639999999999</v>
      </c>
      <c r="J11" s="44">
        <f t="shared" si="3"/>
        <v>1226.9612199999999</v>
      </c>
      <c r="K11" s="44">
        <f t="shared" si="3"/>
        <v>1164.1859999999999</v>
      </c>
      <c r="L11" s="44">
        <f t="shared" si="3"/>
        <v>3236.3772200000008</v>
      </c>
      <c r="M11" s="44">
        <f t="shared" si="3"/>
        <v>2833.6099999999997</v>
      </c>
      <c r="N11" s="44">
        <f t="shared" si="3"/>
        <v>5186.8005599999997</v>
      </c>
      <c r="O11" s="44">
        <f t="shared" si="3"/>
        <v>4625.7480000000005</v>
      </c>
      <c r="P11" s="44">
        <f t="shared" si="3"/>
        <v>7167.3823000000011</v>
      </c>
      <c r="Q11" s="44">
        <f t="shared" si="3"/>
        <v>7118.8600000000006</v>
      </c>
      <c r="R11" s="44">
        <f t="shared" si="3"/>
        <v>6650.579999999999</v>
      </c>
      <c r="S11" s="44">
        <f t="shared" si="3"/>
        <v>6650.579999999999</v>
      </c>
      <c r="T11" s="29"/>
    </row>
    <row r="12" spans="1:27" ht="81" customHeight="1" x14ac:dyDescent="0.25">
      <c r="A12" s="88" t="s">
        <v>16</v>
      </c>
      <c r="B12" s="119" t="s">
        <v>69</v>
      </c>
      <c r="C12" s="41" t="s">
        <v>70</v>
      </c>
      <c r="D12" s="32" t="s">
        <v>71</v>
      </c>
      <c r="E12" s="33" t="s">
        <v>65</v>
      </c>
      <c r="F12" s="33" t="s">
        <v>65</v>
      </c>
      <c r="G12" s="33" t="s">
        <v>65</v>
      </c>
      <c r="H12" s="45">
        <f>H14+H15+H16</f>
        <v>73323.192999999999</v>
      </c>
      <c r="I12" s="45">
        <f t="shared" ref="I12:S12" si="4">I14+I15+I16</f>
        <v>73323.192999999999</v>
      </c>
      <c r="J12" s="45">
        <f t="shared" si="4"/>
        <v>15865.273999999999</v>
      </c>
      <c r="K12" s="45">
        <f t="shared" si="4"/>
        <v>15865.273999999999</v>
      </c>
      <c r="L12" s="45">
        <f t="shared" si="4"/>
        <v>30521.912</v>
      </c>
      <c r="M12" s="45">
        <f t="shared" si="4"/>
        <v>30521.912</v>
      </c>
      <c r="N12" s="45">
        <f t="shared" si="4"/>
        <v>42618.999000000003</v>
      </c>
      <c r="O12" s="45">
        <f t="shared" si="4"/>
        <v>42618.999000000003</v>
      </c>
      <c r="P12" s="45">
        <f t="shared" si="4"/>
        <v>60126.622000000003</v>
      </c>
      <c r="Q12" s="45">
        <f t="shared" si="4"/>
        <v>60126.622000000003</v>
      </c>
      <c r="R12" s="45">
        <f t="shared" si="4"/>
        <v>59015.372000000003</v>
      </c>
      <c r="S12" s="45">
        <f t="shared" si="4"/>
        <v>59015.372000000003</v>
      </c>
      <c r="T12" s="34"/>
    </row>
    <row r="13" spans="1:27" ht="61.5" customHeight="1" x14ac:dyDescent="0.25">
      <c r="A13" s="88"/>
      <c r="B13" s="120"/>
      <c r="C13" s="42" t="s">
        <v>15</v>
      </c>
      <c r="D13" s="25"/>
      <c r="E13" s="26"/>
      <c r="F13" s="26"/>
      <c r="G13" s="26"/>
      <c r="H13" s="46"/>
      <c r="I13" s="47"/>
      <c r="J13" s="46"/>
      <c r="K13" s="47"/>
      <c r="L13" s="47"/>
      <c r="M13" s="47"/>
      <c r="N13" s="47"/>
      <c r="O13" s="47"/>
      <c r="P13" s="46"/>
      <c r="Q13" s="47"/>
      <c r="R13" s="46"/>
      <c r="S13" s="46"/>
      <c r="T13" s="5"/>
    </row>
    <row r="14" spans="1:27" ht="61.5" customHeight="1" x14ac:dyDescent="0.25">
      <c r="A14" s="88"/>
      <c r="B14" s="120"/>
      <c r="C14" s="92" t="s">
        <v>72</v>
      </c>
      <c r="D14" s="81" t="s">
        <v>66</v>
      </c>
      <c r="E14" s="82">
        <v>1401</v>
      </c>
      <c r="F14" s="30">
        <v>1110076010</v>
      </c>
      <c r="G14" s="30">
        <v>511</v>
      </c>
      <c r="H14" s="48">
        <v>10200.5</v>
      </c>
      <c r="I14" s="48">
        <v>10200.5</v>
      </c>
      <c r="J14" s="48">
        <v>2206.8000000000002</v>
      </c>
      <c r="K14" s="48">
        <v>2206.8000000000002</v>
      </c>
      <c r="L14" s="49">
        <f>J14+2206.8</f>
        <v>4413.6000000000004</v>
      </c>
      <c r="M14" s="49">
        <f>K14+2206.8</f>
        <v>4413.6000000000004</v>
      </c>
      <c r="N14" s="49">
        <f>L14+2206.8</f>
        <v>6620.4000000000005</v>
      </c>
      <c r="O14" s="49">
        <v>6620.4</v>
      </c>
      <c r="P14" s="48">
        <f>N14+2206.9</f>
        <v>8827.3000000000011</v>
      </c>
      <c r="Q14" s="48">
        <f>O14+2206.9</f>
        <v>8827.2999999999993</v>
      </c>
      <c r="R14" s="48">
        <v>7061.8</v>
      </c>
      <c r="S14" s="48">
        <v>7061.8</v>
      </c>
      <c r="T14" s="31"/>
    </row>
    <row r="15" spans="1:27" ht="61.5" customHeight="1" x14ac:dyDescent="0.25">
      <c r="A15" s="88"/>
      <c r="B15" s="120"/>
      <c r="C15" s="92"/>
      <c r="D15" s="81"/>
      <c r="E15" s="82"/>
      <c r="F15" s="30">
        <v>1110091340</v>
      </c>
      <c r="G15" s="30">
        <v>511</v>
      </c>
      <c r="H15" s="48">
        <v>20028.400000000001</v>
      </c>
      <c r="I15" s="48">
        <v>20028.400000000001</v>
      </c>
      <c r="J15" s="48">
        <v>6814.7439999999997</v>
      </c>
      <c r="K15" s="48">
        <v>6814.7439999999997</v>
      </c>
      <c r="L15" s="49">
        <f>J15+867.678</f>
        <v>7682.4219999999996</v>
      </c>
      <c r="M15" s="49">
        <f>K15+867.678</f>
        <v>7682.4219999999996</v>
      </c>
      <c r="N15" s="49">
        <f>L15+232.08</f>
        <v>7914.5019999999995</v>
      </c>
      <c r="O15" s="49">
        <v>7914.5020000000004</v>
      </c>
      <c r="P15" s="48">
        <f>N15+371.468</f>
        <v>8285.9699999999993</v>
      </c>
      <c r="Q15" s="48">
        <f>O15+371.468</f>
        <v>8285.9700000000012</v>
      </c>
      <c r="R15" s="48">
        <v>8285.9699999999993</v>
      </c>
      <c r="S15" s="48">
        <v>8285.9699999999993</v>
      </c>
      <c r="T15" s="31"/>
    </row>
    <row r="16" spans="1:27" ht="61.5" customHeight="1" x14ac:dyDescent="0.25">
      <c r="A16" s="88"/>
      <c r="B16" s="120"/>
      <c r="C16" s="92"/>
      <c r="D16" s="81"/>
      <c r="E16" s="65">
        <v>1403</v>
      </c>
      <c r="F16" s="30">
        <v>1110091350</v>
      </c>
      <c r="G16" s="30">
        <v>540</v>
      </c>
      <c r="H16" s="48">
        <v>43094.292999999998</v>
      </c>
      <c r="I16" s="48">
        <v>43094.292999999998</v>
      </c>
      <c r="J16" s="48">
        <v>6843.73</v>
      </c>
      <c r="K16" s="48">
        <v>6843.73</v>
      </c>
      <c r="L16" s="49">
        <f>J16+11582.16</f>
        <v>18425.89</v>
      </c>
      <c r="M16" s="49">
        <v>18425.89</v>
      </c>
      <c r="N16" s="49">
        <f>L16+9425.94+232.267</f>
        <v>28084.097000000002</v>
      </c>
      <c r="O16" s="49">
        <v>28084.097000000002</v>
      </c>
      <c r="P16" s="48">
        <f>N16+14482.155-200+669.1-22</f>
        <v>43013.351999999999</v>
      </c>
      <c r="Q16" s="49">
        <v>43013.351999999999</v>
      </c>
      <c r="R16" s="48">
        <v>43667.601999999999</v>
      </c>
      <c r="S16" s="48">
        <v>43667.601999999999</v>
      </c>
      <c r="T16" s="31"/>
    </row>
    <row r="17" spans="1:20" ht="98.25" customHeight="1" x14ac:dyDescent="0.25">
      <c r="A17" s="88" t="s">
        <v>60</v>
      </c>
      <c r="B17" s="90" t="s">
        <v>61</v>
      </c>
      <c r="C17" s="41" t="s">
        <v>70</v>
      </c>
      <c r="D17" s="32" t="s">
        <v>65</v>
      </c>
      <c r="E17" s="33" t="s">
        <v>65</v>
      </c>
      <c r="F17" s="33" t="s">
        <v>65</v>
      </c>
      <c r="G17" s="33" t="s">
        <v>65</v>
      </c>
      <c r="H17" s="45">
        <f>H21+H24+H22+H23+H25+H19+H20</f>
        <v>4358.6459999999997</v>
      </c>
      <c r="I17" s="45">
        <f t="shared" ref="I17:S17" si="5">I21+I24+I22+I23+I25+I19+I20</f>
        <v>4350.9639999999999</v>
      </c>
      <c r="J17" s="45">
        <f t="shared" si="5"/>
        <v>1226.9612199999999</v>
      </c>
      <c r="K17" s="45">
        <f t="shared" si="5"/>
        <v>1164.1859999999999</v>
      </c>
      <c r="L17" s="45">
        <f t="shared" si="5"/>
        <v>3236.3772200000008</v>
      </c>
      <c r="M17" s="45">
        <f t="shared" si="5"/>
        <v>2833.6099999999997</v>
      </c>
      <c r="N17" s="45">
        <f t="shared" si="5"/>
        <v>5186.8005599999997</v>
      </c>
      <c r="O17" s="45">
        <f t="shared" si="5"/>
        <v>4625.7480000000005</v>
      </c>
      <c r="P17" s="45">
        <f t="shared" si="5"/>
        <v>7167.3823000000011</v>
      </c>
      <c r="Q17" s="45">
        <f t="shared" si="5"/>
        <v>7118.8600000000006</v>
      </c>
      <c r="R17" s="45">
        <f t="shared" si="5"/>
        <v>6650.579999999999</v>
      </c>
      <c r="S17" s="45">
        <f t="shared" si="5"/>
        <v>6650.579999999999</v>
      </c>
      <c r="T17" s="34"/>
    </row>
    <row r="18" spans="1:20" ht="46.5" x14ac:dyDescent="0.25">
      <c r="A18" s="88"/>
      <c r="B18" s="90"/>
      <c r="C18" s="42" t="s">
        <v>15</v>
      </c>
      <c r="D18" s="25"/>
      <c r="E18" s="26"/>
      <c r="F18" s="26"/>
      <c r="G18" s="26"/>
      <c r="H18" s="46"/>
      <c r="I18" s="47"/>
      <c r="J18" s="46"/>
      <c r="K18" s="47"/>
      <c r="L18" s="47"/>
      <c r="M18" s="47"/>
      <c r="N18" s="47"/>
      <c r="O18" s="47"/>
      <c r="P18" s="46"/>
      <c r="Q18" s="47"/>
      <c r="R18" s="46"/>
      <c r="S18" s="46"/>
      <c r="T18" s="5"/>
    </row>
    <row r="19" spans="1:20" ht="23.25" customHeight="1" x14ac:dyDescent="0.25">
      <c r="A19" s="88"/>
      <c r="B19" s="90"/>
      <c r="C19" s="91" t="s">
        <v>67</v>
      </c>
      <c r="D19" s="85" t="s">
        <v>100</v>
      </c>
      <c r="E19" s="85" t="s">
        <v>101</v>
      </c>
      <c r="F19" s="83">
        <v>1120010470</v>
      </c>
      <c r="G19" s="63">
        <v>111</v>
      </c>
      <c r="H19" s="48">
        <v>0</v>
      </c>
      <c r="I19" s="48">
        <v>0</v>
      </c>
      <c r="J19" s="48">
        <v>45.350999999999999</v>
      </c>
      <c r="K19" s="49">
        <v>18.369</v>
      </c>
      <c r="L19" s="49">
        <f>J19+45.351</f>
        <v>90.701999999999998</v>
      </c>
      <c r="M19" s="49">
        <v>61.418999999999997</v>
      </c>
      <c r="N19" s="49">
        <f>L19+45.351</f>
        <v>136.053</v>
      </c>
      <c r="O19" s="49">
        <v>120.288</v>
      </c>
      <c r="P19" s="48">
        <f>N19+45.36</f>
        <v>181.41300000000001</v>
      </c>
      <c r="Q19" s="48">
        <v>181.41300000000001</v>
      </c>
      <c r="R19" s="49">
        <v>0</v>
      </c>
      <c r="S19" s="49">
        <v>0</v>
      </c>
      <c r="T19" s="64"/>
    </row>
    <row r="20" spans="1:20" ht="23.25" customHeight="1" x14ac:dyDescent="0.25">
      <c r="A20" s="88"/>
      <c r="B20" s="90"/>
      <c r="C20" s="92"/>
      <c r="D20" s="86"/>
      <c r="E20" s="86"/>
      <c r="F20" s="84"/>
      <c r="G20" s="63">
        <v>119</v>
      </c>
      <c r="H20" s="48">
        <v>0</v>
      </c>
      <c r="I20" s="48">
        <v>0</v>
      </c>
      <c r="J20" s="48">
        <v>13.698</v>
      </c>
      <c r="K20" s="49">
        <v>5.5469999999999997</v>
      </c>
      <c r="L20" s="49">
        <f>J20+13.698</f>
        <v>27.396000000000001</v>
      </c>
      <c r="M20" s="49">
        <v>17.844999999999999</v>
      </c>
      <c r="N20" s="49">
        <f>L20+13.698</f>
        <v>41.094000000000001</v>
      </c>
      <c r="O20" s="49">
        <v>36.331000000000003</v>
      </c>
      <c r="P20" s="48">
        <f>N20+13.693</f>
        <v>54.786999999999999</v>
      </c>
      <c r="Q20" s="48">
        <v>54.786999999999999</v>
      </c>
      <c r="R20" s="49">
        <v>0</v>
      </c>
      <c r="S20" s="49">
        <v>0</v>
      </c>
      <c r="T20" s="64"/>
    </row>
    <row r="21" spans="1:20" ht="65.25" customHeight="1" x14ac:dyDescent="0.25">
      <c r="A21" s="88"/>
      <c r="B21" s="90"/>
      <c r="C21" s="92"/>
      <c r="D21" s="86"/>
      <c r="E21" s="86"/>
      <c r="F21" s="89" t="s">
        <v>85</v>
      </c>
      <c r="G21" s="57" t="s">
        <v>91</v>
      </c>
      <c r="H21" s="49">
        <v>2443.5439999999999</v>
      </c>
      <c r="I21" s="49">
        <v>2443.5439999999999</v>
      </c>
      <c r="J21" s="48">
        <v>824.23266000000001</v>
      </c>
      <c r="K21" s="48">
        <v>800.678</v>
      </c>
      <c r="L21" s="49">
        <f>J21+1286.762</f>
        <v>2110.9946599999998</v>
      </c>
      <c r="M21" s="49">
        <v>1891.4860000000001</v>
      </c>
      <c r="N21" s="49">
        <v>3316.828</v>
      </c>
      <c r="O21" s="49">
        <v>3034.8420000000001</v>
      </c>
      <c r="P21" s="48">
        <f>4511.465+226.44774</f>
        <v>4737.9127399999998</v>
      </c>
      <c r="Q21" s="49">
        <v>4737.9129999999996</v>
      </c>
      <c r="R21" s="48">
        <v>4535.6369999999997</v>
      </c>
      <c r="S21" s="48">
        <v>4535.6369999999997</v>
      </c>
      <c r="T21" s="121"/>
    </row>
    <row r="22" spans="1:20" ht="65.25" customHeight="1" x14ac:dyDescent="0.25">
      <c r="A22" s="88"/>
      <c r="B22" s="90"/>
      <c r="C22" s="92"/>
      <c r="D22" s="86"/>
      <c r="E22" s="86"/>
      <c r="F22" s="89"/>
      <c r="G22" s="57" t="s">
        <v>94</v>
      </c>
      <c r="H22" s="50">
        <v>0</v>
      </c>
      <c r="I22" s="49">
        <v>0</v>
      </c>
      <c r="J22" s="48"/>
      <c r="K22" s="48"/>
      <c r="L22" s="49">
        <v>3</v>
      </c>
      <c r="M22" s="49"/>
      <c r="N22" s="49"/>
      <c r="O22" s="49"/>
      <c r="P22" s="48"/>
      <c r="Q22" s="49"/>
      <c r="R22" s="48">
        <v>10</v>
      </c>
      <c r="S22" s="48">
        <v>10</v>
      </c>
      <c r="T22" s="122"/>
    </row>
    <row r="23" spans="1:20" ht="65.25" customHeight="1" x14ac:dyDescent="0.25">
      <c r="A23" s="88"/>
      <c r="B23" s="90"/>
      <c r="C23" s="92"/>
      <c r="D23" s="86"/>
      <c r="E23" s="86"/>
      <c r="F23" s="89"/>
      <c r="G23" s="57" t="s">
        <v>92</v>
      </c>
      <c r="H23" s="50">
        <v>737.95100000000002</v>
      </c>
      <c r="I23" s="49">
        <v>735.80600000000004</v>
      </c>
      <c r="J23" s="48">
        <v>180.67356000000001</v>
      </c>
      <c r="K23" s="48">
        <v>180.298</v>
      </c>
      <c r="L23" s="49">
        <f>J23+424.773</f>
        <v>605.44656000000009</v>
      </c>
      <c r="M23" s="49">
        <v>509.21800000000002</v>
      </c>
      <c r="N23" s="49">
        <f>L23+400.192</f>
        <v>1005.6385600000001</v>
      </c>
      <c r="O23" s="49">
        <v>913.60500000000002</v>
      </c>
      <c r="P23" s="48">
        <f>N23+336.662+68.388</f>
        <v>1410.6885600000001</v>
      </c>
      <c r="Q23" s="49">
        <v>1396.6289999999999</v>
      </c>
      <c r="R23" s="48">
        <v>1369.7619999999999</v>
      </c>
      <c r="S23" s="48">
        <v>1369.7619999999999</v>
      </c>
      <c r="T23" s="122"/>
    </row>
    <row r="24" spans="1:20" ht="65.25" customHeight="1" x14ac:dyDescent="0.25">
      <c r="A24" s="88"/>
      <c r="B24" s="90"/>
      <c r="C24" s="92"/>
      <c r="D24" s="86"/>
      <c r="E24" s="86"/>
      <c r="F24" s="89"/>
      <c r="G24" s="57" t="s">
        <v>93</v>
      </c>
      <c r="H24" s="50">
        <v>1177.1510000000001</v>
      </c>
      <c r="I24" s="49">
        <v>1171.614</v>
      </c>
      <c r="J24" s="48">
        <v>160.006</v>
      </c>
      <c r="K24" s="48">
        <v>159.29400000000001</v>
      </c>
      <c r="L24" s="49">
        <f>J24+235.832</f>
        <v>395.83799999999997</v>
      </c>
      <c r="M24" s="49">
        <v>353.642</v>
      </c>
      <c r="N24" s="49">
        <f>L24+288.349</f>
        <v>684.1869999999999</v>
      </c>
      <c r="O24" s="49">
        <v>520.68200000000002</v>
      </c>
      <c r="P24" s="48">
        <f>N24+98.394</f>
        <v>782.5809999999999</v>
      </c>
      <c r="Q24" s="49">
        <v>748.11800000000005</v>
      </c>
      <c r="R24" s="48">
        <v>732.18100000000004</v>
      </c>
      <c r="S24" s="48">
        <v>732.18100000000004</v>
      </c>
      <c r="T24" s="123"/>
    </row>
    <row r="25" spans="1:20" ht="20.25" customHeight="1" x14ac:dyDescent="0.25">
      <c r="A25" s="88"/>
      <c r="B25" s="90"/>
      <c r="C25" s="93"/>
      <c r="D25" s="87"/>
      <c r="E25" s="87"/>
      <c r="F25" s="89"/>
      <c r="G25" s="57" t="s">
        <v>99</v>
      </c>
      <c r="H25" s="50"/>
      <c r="I25" s="49"/>
      <c r="J25" s="48">
        <v>3</v>
      </c>
      <c r="K25" s="48">
        <v>0</v>
      </c>
      <c r="L25" s="49">
        <f>J25</f>
        <v>3</v>
      </c>
      <c r="M25" s="49">
        <v>0</v>
      </c>
      <c r="N25" s="49">
        <v>3</v>
      </c>
      <c r="O25" s="49">
        <v>0</v>
      </c>
      <c r="P25" s="49">
        <v>0</v>
      </c>
      <c r="Q25" s="49">
        <v>0</v>
      </c>
      <c r="R25" s="48">
        <v>3</v>
      </c>
      <c r="S25" s="48">
        <v>3</v>
      </c>
      <c r="T25" s="1"/>
    </row>
    <row r="26" spans="1:20" x14ac:dyDescent="0.25">
      <c r="A26" s="17"/>
      <c r="T26" s="1"/>
    </row>
    <row r="27" spans="1:20" x14ac:dyDescent="0.25">
      <c r="A27" s="17"/>
      <c r="T27" s="1"/>
    </row>
    <row r="28" spans="1:20" ht="30.75" x14ac:dyDescent="0.25">
      <c r="A28" s="74" t="s">
        <v>104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1:20" x14ac:dyDescent="0.25">
      <c r="A29" s="17"/>
      <c r="T29" s="1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36">
    <mergeCell ref="A28:T28"/>
    <mergeCell ref="H3:S3"/>
    <mergeCell ref="H4:I6"/>
    <mergeCell ref="J5:K6"/>
    <mergeCell ref="L5:M6"/>
    <mergeCell ref="N5:O6"/>
    <mergeCell ref="P5:Q6"/>
    <mergeCell ref="R5:R7"/>
    <mergeCell ref="S5:S7"/>
    <mergeCell ref="T3:T7"/>
    <mergeCell ref="A8:A11"/>
    <mergeCell ref="B8:B11"/>
    <mergeCell ref="A12:A16"/>
    <mergeCell ref="B12:B16"/>
    <mergeCell ref="T21:T24"/>
    <mergeCell ref="C14:C16"/>
    <mergeCell ref="A1:T1"/>
    <mergeCell ref="A3:A6"/>
    <mergeCell ref="B3:B6"/>
    <mergeCell ref="C3:C6"/>
    <mergeCell ref="D3:G4"/>
    <mergeCell ref="R4:S4"/>
    <mergeCell ref="D5:D6"/>
    <mergeCell ref="F5:F6"/>
    <mergeCell ref="G5:G6"/>
    <mergeCell ref="J4:Q4"/>
    <mergeCell ref="E5:E6"/>
    <mergeCell ref="D14:D16"/>
    <mergeCell ref="E14:E15"/>
    <mergeCell ref="F19:F20"/>
    <mergeCell ref="E19:E25"/>
    <mergeCell ref="A17:A25"/>
    <mergeCell ref="F21:F25"/>
    <mergeCell ref="B17:B25"/>
    <mergeCell ref="C19:C25"/>
    <mergeCell ref="D19:D25"/>
  </mergeCells>
  <pageMargins left="0.23622047244094491" right="0.23622047244094491" top="0.74803149606299213" bottom="0.74803149606299213" header="0.31496062992125984" footer="0.31496062992125984"/>
  <pageSetup paperSize="9" scale="3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zoomScale="75" zoomScaleNormal="75" workbookViewId="0">
      <selection activeCell="R17" sqref="R17"/>
    </sheetView>
  </sheetViews>
  <sheetFormatPr defaultRowHeight="15" x14ac:dyDescent="0.25"/>
  <cols>
    <col min="1" max="1" width="18.28515625" customWidth="1"/>
    <col min="2" max="2" width="28.7109375" customWidth="1"/>
    <col min="3" max="3" width="27.28515625" customWidth="1"/>
    <col min="4" max="4" width="17" customWidth="1"/>
    <col min="5" max="5" width="18" customWidth="1"/>
    <col min="6" max="6" width="14" customWidth="1"/>
    <col min="7" max="7" width="13" customWidth="1"/>
    <col min="8" max="8" width="13.42578125" customWidth="1"/>
    <col min="9" max="9" width="12.28515625" customWidth="1"/>
    <col min="10" max="10" width="12.42578125" customWidth="1"/>
    <col min="11" max="11" width="10.85546875" customWidth="1"/>
    <col min="12" max="12" width="15.28515625" customWidth="1"/>
    <col min="13" max="13" width="13.7109375" customWidth="1"/>
    <col min="14" max="16" width="13.42578125" customWidth="1"/>
  </cols>
  <sheetData>
    <row r="1" spans="1:25" ht="69" customHeight="1" x14ac:dyDescent="0.25">
      <c r="A1" s="124" t="s">
        <v>106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1"/>
      <c r="R1" s="11"/>
      <c r="S1" s="11"/>
      <c r="T1" s="11"/>
      <c r="U1" s="11"/>
      <c r="V1" s="11"/>
      <c r="W1" s="11"/>
      <c r="X1" s="11"/>
      <c r="Y1" s="11"/>
    </row>
    <row r="2" spans="1:25" ht="18.75" x14ac:dyDescent="0.25">
      <c r="A2" s="3"/>
      <c r="Q2" s="12"/>
      <c r="R2" s="13"/>
      <c r="S2" s="13"/>
      <c r="T2" s="13"/>
      <c r="U2" s="13"/>
      <c r="V2" s="13"/>
      <c r="W2" s="13"/>
      <c r="X2" s="13"/>
      <c r="Y2" s="13"/>
    </row>
    <row r="3" spans="1:25" ht="79.5" customHeight="1" x14ac:dyDescent="0.25">
      <c r="A3" s="69" t="s">
        <v>18</v>
      </c>
      <c r="B3" s="69" t="s">
        <v>19</v>
      </c>
      <c r="C3" s="69" t="s">
        <v>73</v>
      </c>
      <c r="D3" s="69" t="s">
        <v>81</v>
      </c>
      <c r="E3" s="69"/>
      <c r="F3" s="129" t="s">
        <v>84</v>
      </c>
      <c r="G3" s="131"/>
      <c r="H3" s="131"/>
      <c r="I3" s="131"/>
      <c r="J3" s="131"/>
      <c r="K3" s="131"/>
      <c r="L3" s="131"/>
      <c r="M3" s="130"/>
      <c r="N3" s="129" t="s">
        <v>54</v>
      </c>
      <c r="O3" s="130"/>
      <c r="P3" s="125" t="s">
        <v>75</v>
      </c>
      <c r="Q3" s="12"/>
      <c r="R3" s="13"/>
      <c r="S3" s="13"/>
      <c r="T3" s="13"/>
      <c r="U3" s="13"/>
      <c r="V3" s="13"/>
      <c r="W3" s="13"/>
      <c r="X3" s="13"/>
      <c r="Y3" s="13"/>
    </row>
    <row r="4" spans="1:25" ht="27" customHeight="1" x14ac:dyDescent="0.25">
      <c r="A4" s="69"/>
      <c r="B4" s="69"/>
      <c r="C4" s="69"/>
      <c r="D4" s="69"/>
      <c r="E4" s="69"/>
      <c r="F4" s="129" t="s">
        <v>74</v>
      </c>
      <c r="G4" s="130"/>
      <c r="H4" s="129" t="s">
        <v>53</v>
      </c>
      <c r="I4" s="130"/>
      <c r="J4" s="129" t="s">
        <v>2</v>
      </c>
      <c r="K4" s="130"/>
      <c r="L4" s="132" t="s">
        <v>3</v>
      </c>
      <c r="M4" s="133"/>
      <c r="N4" s="125" t="s">
        <v>95</v>
      </c>
      <c r="O4" s="125" t="s">
        <v>102</v>
      </c>
      <c r="P4" s="126"/>
      <c r="Q4" s="2"/>
      <c r="R4" s="2"/>
      <c r="S4" s="2"/>
      <c r="T4" s="2"/>
      <c r="U4" s="2"/>
      <c r="V4" s="2"/>
      <c r="W4" s="2"/>
      <c r="X4" s="2"/>
      <c r="Y4" s="2"/>
    </row>
    <row r="5" spans="1:25" ht="21.75" customHeight="1" x14ac:dyDescent="0.25">
      <c r="A5" s="69"/>
      <c r="B5" s="69"/>
      <c r="C5" s="69"/>
      <c r="D5" s="4" t="s">
        <v>5</v>
      </c>
      <c r="E5" s="4" t="s">
        <v>4</v>
      </c>
      <c r="F5" s="4" t="s">
        <v>5</v>
      </c>
      <c r="G5" s="4" t="s">
        <v>4</v>
      </c>
      <c r="H5" s="4" t="s">
        <v>5</v>
      </c>
      <c r="I5" s="4" t="s">
        <v>4</v>
      </c>
      <c r="J5" s="4" t="s">
        <v>5</v>
      </c>
      <c r="K5" s="4" t="s">
        <v>4</v>
      </c>
      <c r="L5" s="4" t="s">
        <v>5</v>
      </c>
      <c r="M5" s="4" t="s">
        <v>4</v>
      </c>
      <c r="N5" s="127"/>
      <c r="O5" s="127"/>
      <c r="P5" s="127"/>
      <c r="Q5" s="14"/>
      <c r="R5" s="14"/>
      <c r="S5" s="14"/>
      <c r="T5" s="14"/>
      <c r="U5" s="14"/>
      <c r="V5" s="14"/>
      <c r="W5" s="15"/>
      <c r="X5" s="15"/>
      <c r="Y5" s="15"/>
    </row>
    <row r="6" spans="1:25" ht="15" customHeight="1" x14ac:dyDescent="0.25">
      <c r="A6" s="69" t="s">
        <v>57</v>
      </c>
      <c r="B6" s="128" t="s">
        <v>82</v>
      </c>
      <c r="C6" s="128" t="s">
        <v>20</v>
      </c>
      <c r="D6" s="20">
        <f t="shared" ref="D6:E6" si="0">D10+D12</f>
        <v>77681.838999999993</v>
      </c>
      <c r="E6" s="20">
        <f t="shared" si="0"/>
        <v>77674.157000000007</v>
      </c>
      <c r="F6" s="20">
        <f>F10+F12</f>
        <v>17092.235219999999</v>
      </c>
      <c r="G6" s="20">
        <f t="shared" ref="G6:O6" si="1">G10+G12</f>
        <v>17029.46</v>
      </c>
      <c r="H6" s="20">
        <f t="shared" si="1"/>
        <v>33758.289219999999</v>
      </c>
      <c r="I6" s="20">
        <f t="shared" si="1"/>
        <v>33355.521999999997</v>
      </c>
      <c r="J6" s="20">
        <f t="shared" si="1"/>
        <v>47805.799559999999</v>
      </c>
      <c r="K6" s="20">
        <f t="shared" si="1"/>
        <v>47244.747000000003</v>
      </c>
      <c r="L6" s="20">
        <f t="shared" si="1"/>
        <v>67294.004300000001</v>
      </c>
      <c r="M6" s="20">
        <f t="shared" si="1"/>
        <v>67245.482000000004</v>
      </c>
      <c r="N6" s="20">
        <f t="shared" si="1"/>
        <v>65665.952000000005</v>
      </c>
      <c r="O6" s="20">
        <f t="shared" si="1"/>
        <v>65665.952000000005</v>
      </c>
      <c r="P6" s="19"/>
      <c r="Q6" s="14"/>
      <c r="R6" s="14"/>
      <c r="S6" s="14"/>
      <c r="T6" s="14"/>
      <c r="U6" s="14"/>
      <c r="V6" s="14"/>
      <c r="W6" s="15"/>
      <c r="X6" s="15"/>
      <c r="Y6" s="15"/>
    </row>
    <row r="7" spans="1:25" ht="15.75" x14ac:dyDescent="0.25">
      <c r="A7" s="69"/>
      <c r="B7" s="128"/>
      <c r="C7" s="128"/>
      <c r="D7" s="62"/>
      <c r="E7" s="62"/>
      <c r="F7" s="20"/>
      <c r="G7" s="20"/>
      <c r="H7" s="20"/>
      <c r="I7" s="20"/>
      <c r="J7" s="20"/>
      <c r="K7" s="20"/>
      <c r="L7" s="20"/>
      <c r="M7" s="20"/>
      <c r="N7" s="20"/>
      <c r="O7" s="20"/>
      <c r="P7" s="19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69"/>
      <c r="B8" s="128"/>
      <c r="C8" s="5" t="s">
        <v>21</v>
      </c>
      <c r="D8" s="62"/>
      <c r="E8" s="62"/>
      <c r="F8" s="20"/>
      <c r="G8" s="20"/>
      <c r="H8" s="20"/>
      <c r="I8" s="20"/>
      <c r="J8" s="20"/>
      <c r="K8" s="20"/>
      <c r="L8" s="20"/>
      <c r="M8" s="20"/>
      <c r="N8" s="20"/>
      <c r="O8" s="20"/>
      <c r="P8" s="19"/>
      <c r="Q8" s="8"/>
      <c r="R8" s="8"/>
      <c r="S8" s="8"/>
      <c r="T8" s="8"/>
      <c r="U8" s="8"/>
      <c r="V8" s="8"/>
      <c r="W8" s="8"/>
      <c r="X8" s="8"/>
      <c r="Y8" s="8"/>
    </row>
    <row r="9" spans="1:25" ht="15.75" x14ac:dyDescent="0.25">
      <c r="A9" s="69"/>
      <c r="B9" s="128"/>
      <c r="C9" s="5" t="s">
        <v>25</v>
      </c>
      <c r="D9" s="62"/>
      <c r="E9" s="62"/>
      <c r="F9" s="20"/>
      <c r="G9" s="20"/>
      <c r="H9" s="20"/>
      <c r="I9" s="20"/>
      <c r="J9" s="20"/>
      <c r="K9" s="20"/>
      <c r="L9" s="20"/>
      <c r="M9" s="20"/>
      <c r="N9" s="20"/>
      <c r="O9" s="20"/>
      <c r="P9" s="19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69"/>
      <c r="B10" s="128"/>
      <c r="C10" s="5" t="s">
        <v>22</v>
      </c>
      <c r="D10" s="20">
        <f t="shared" ref="D10:E10" si="2">D17</f>
        <v>10200.5</v>
      </c>
      <c r="E10" s="20">
        <f t="shared" si="2"/>
        <v>10200.5</v>
      </c>
      <c r="F10" s="20">
        <f>F17+F24</f>
        <v>2265.8490000000002</v>
      </c>
      <c r="G10" s="20">
        <f t="shared" ref="G10:O10" si="3">G17+G24</f>
        <v>2230.7160000000003</v>
      </c>
      <c r="H10" s="20">
        <f t="shared" si="3"/>
        <v>4531.6980000000003</v>
      </c>
      <c r="I10" s="20">
        <f t="shared" si="3"/>
        <v>4492.8640000000005</v>
      </c>
      <c r="J10" s="20">
        <f t="shared" si="3"/>
        <v>6797.5470000000005</v>
      </c>
      <c r="K10" s="20">
        <f t="shared" si="3"/>
        <v>6777.0189999999993</v>
      </c>
      <c r="L10" s="20">
        <f t="shared" si="3"/>
        <v>9063.5000000000018</v>
      </c>
      <c r="M10" s="20">
        <f t="shared" si="3"/>
        <v>9063.5</v>
      </c>
      <c r="N10" s="20">
        <f t="shared" si="3"/>
        <v>7061.8</v>
      </c>
      <c r="O10" s="20">
        <f t="shared" si="3"/>
        <v>7061.8</v>
      </c>
      <c r="P10" s="19"/>
      <c r="Q10" s="2"/>
      <c r="R10" s="2"/>
      <c r="S10" s="2"/>
      <c r="T10" s="2"/>
      <c r="U10" s="2"/>
      <c r="V10" s="2"/>
      <c r="W10" s="2"/>
      <c r="X10" s="2"/>
      <c r="Y10" s="2"/>
    </row>
    <row r="11" spans="1:25" ht="31.5" x14ac:dyDescent="0.25">
      <c r="A11" s="69"/>
      <c r="B11" s="128"/>
      <c r="C11" s="5" t="s">
        <v>23</v>
      </c>
      <c r="D11" s="62"/>
      <c r="E11" s="6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9"/>
      <c r="Q11" s="2"/>
      <c r="R11" s="2"/>
      <c r="S11" s="2"/>
      <c r="T11" s="2"/>
      <c r="U11" s="2"/>
      <c r="V11" s="2"/>
      <c r="W11" s="2"/>
      <c r="X11" s="2"/>
      <c r="Y11" s="2"/>
    </row>
    <row r="12" spans="1:25" ht="31.5" x14ac:dyDescent="0.25">
      <c r="A12" s="69"/>
      <c r="B12" s="128"/>
      <c r="C12" s="5" t="s">
        <v>58</v>
      </c>
      <c r="D12" s="20">
        <f>D19+D26</f>
        <v>67481.338999999993</v>
      </c>
      <c r="E12" s="20">
        <f>E19+E26</f>
        <v>67473.657000000007</v>
      </c>
      <c r="F12" s="20">
        <f>F19+F26</f>
        <v>14826.386219999999</v>
      </c>
      <c r="G12" s="20">
        <f t="shared" ref="G12:O12" si="4">G19+G26</f>
        <v>14798.743999999999</v>
      </c>
      <c r="H12" s="20">
        <f t="shared" si="4"/>
        <v>29226.591219999998</v>
      </c>
      <c r="I12" s="20">
        <f t="shared" si="4"/>
        <v>28862.657999999999</v>
      </c>
      <c r="J12" s="20">
        <f t="shared" si="4"/>
        <v>41008.252560000001</v>
      </c>
      <c r="K12" s="20">
        <f t="shared" si="4"/>
        <v>40467.728000000003</v>
      </c>
      <c r="L12" s="20">
        <f t="shared" si="4"/>
        <v>58230.504300000001</v>
      </c>
      <c r="M12" s="20">
        <f t="shared" si="4"/>
        <v>58181.982000000004</v>
      </c>
      <c r="N12" s="20">
        <f t="shared" si="4"/>
        <v>58604.152000000002</v>
      </c>
      <c r="O12" s="20">
        <f t="shared" si="4"/>
        <v>58604.152000000002</v>
      </c>
      <c r="P12" s="19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69"/>
      <c r="B13" s="128"/>
      <c r="C13" s="5" t="s">
        <v>24</v>
      </c>
      <c r="D13" s="62"/>
      <c r="E13" s="6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9"/>
      <c r="Q13" s="2"/>
      <c r="R13" s="2"/>
      <c r="S13" s="2"/>
      <c r="T13" s="2"/>
      <c r="U13" s="2"/>
      <c r="V13" s="2"/>
      <c r="W13" s="2"/>
      <c r="X13" s="2"/>
      <c r="Y13" s="2"/>
    </row>
    <row r="14" spans="1:25" ht="32.25" customHeight="1" x14ac:dyDescent="0.25">
      <c r="A14" s="128" t="s">
        <v>16</v>
      </c>
      <c r="B14" s="128" t="s">
        <v>76</v>
      </c>
      <c r="C14" s="5" t="s">
        <v>20</v>
      </c>
      <c r="D14" s="20">
        <f t="shared" ref="D14:E14" si="5">D17+D19</f>
        <v>73323.192999999999</v>
      </c>
      <c r="E14" s="20">
        <f t="shared" si="5"/>
        <v>73323.192999999999</v>
      </c>
      <c r="F14" s="20">
        <f>F17+F19</f>
        <v>15865.273999999998</v>
      </c>
      <c r="G14" s="20">
        <f t="shared" ref="G14:O14" si="6">G17+G19</f>
        <v>15865.273999999998</v>
      </c>
      <c r="H14" s="20">
        <f t="shared" si="6"/>
        <v>30521.911999999997</v>
      </c>
      <c r="I14" s="20">
        <f t="shared" si="6"/>
        <v>30521.911999999997</v>
      </c>
      <c r="J14" s="20">
        <f t="shared" si="6"/>
        <v>42618.999000000003</v>
      </c>
      <c r="K14" s="20">
        <f t="shared" si="6"/>
        <v>42618.999000000003</v>
      </c>
      <c r="L14" s="20">
        <f t="shared" si="6"/>
        <v>60126.622000000003</v>
      </c>
      <c r="M14" s="20">
        <f t="shared" si="6"/>
        <v>60126.622000000003</v>
      </c>
      <c r="N14" s="20">
        <f t="shared" si="6"/>
        <v>59015.372000000003</v>
      </c>
      <c r="O14" s="20">
        <f t="shared" si="6"/>
        <v>59015.372000000003</v>
      </c>
      <c r="P14" s="19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x14ac:dyDescent="0.25">
      <c r="A15" s="128"/>
      <c r="B15" s="128"/>
      <c r="C15" s="5" t="s">
        <v>21</v>
      </c>
      <c r="D15" s="62"/>
      <c r="E15" s="6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2"/>
      <c r="R15" s="2"/>
      <c r="S15" s="2"/>
      <c r="T15" s="2"/>
      <c r="U15" s="2"/>
      <c r="V15" s="2"/>
      <c r="W15" s="2"/>
      <c r="X15" s="2"/>
      <c r="Y15" s="2"/>
    </row>
    <row r="16" spans="1:25" ht="24" customHeight="1" x14ac:dyDescent="0.25">
      <c r="A16" s="128"/>
      <c r="B16" s="128"/>
      <c r="C16" s="5" t="s">
        <v>25</v>
      </c>
      <c r="D16" s="62"/>
      <c r="E16" s="6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9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128"/>
      <c r="B17" s="128"/>
      <c r="C17" s="5" t="s">
        <v>22</v>
      </c>
      <c r="D17" s="62">
        <f>Лист5!H14</f>
        <v>10200.5</v>
      </c>
      <c r="E17" s="62">
        <f>Лист5!I14</f>
        <v>10200.5</v>
      </c>
      <c r="F17" s="62">
        <f>Лист5!J14</f>
        <v>2206.8000000000002</v>
      </c>
      <c r="G17" s="20">
        <f>Лист5!K14</f>
        <v>2206.8000000000002</v>
      </c>
      <c r="H17" s="20">
        <f>Лист5!L14</f>
        <v>4413.6000000000004</v>
      </c>
      <c r="I17" s="20">
        <f>Лист5!M14</f>
        <v>4413.6000000000004</v>
      </c>
      <c r="J17" s="20">
        <f>Лист5!N14</f>
        <v>6620.4000000000005</v>
      </c>
      <c r="K17" s="20">
        <f>Лист5!O14</f>
        <v>6620.4</v>
      </c>
      <c r="L17" s="20">
        <f>Лист5!P14</f>
        <v>8827.3000000000011</v>
      </c>
      <c r="M17" s="20">
        <f>Лист5!Q14</f>
        <v>8827.2999999999993</v>
      </c>
      <c r="N17" s="20">
        <f>Лист5!R14</f>
        <v>7061.8</v>
      </c>
      <c r="O17" s="20">
        <f>Лист5!S14</f>
        <v>7061.8</v>
      </c>
      <c r="P17" s="19"/>
      <c r="Q17" s="2"/>
      <c r="R17" s="2"/>
      <c r="S17" s="2"/>
      <c r="T17" s="2"/>
      <c r="U17" s="2"/>
      <c r="V17" s="2"/>
      <c r="W17" s="2"/>
      <c r="X17" s="2"/>
      <c r="Y17" s="2"/>
    </row>
    <row r="18" spans="1:25" ht="31.5" x14ac:dyDescent="0.25">
      <c r="A18" s="128"/>
      <c r="B18" s="128"/>
      <c r="C18" s="5" t="s">
        <v>23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9"/>
      <c r="Q18" s="2"/>
      <c r="R18" s="2"/>
      <c r="S18" s="2"/>
      <c r="T18" s="2"/>
      <c r="U18" s="2"/>
      <c r="V18" s="2"/>
      <c r="W18" s="2"/>
      <c r="X18" s="2"/>
      <c r="Y18" s="2"/>
    </row>
    <row r="19" spans="1:25" ht="31.5" x14ac:dyDescent="0.25">
      <c r="A19" s="128"/>
      <c r="B19" s="128"/>
      <c r="C19" s="5" t="s">
        <v>59</v>
      </c>
      <c r="D19" s="62">
        <f>Лист5!H16+Лист5!H15</f>
        <v>63122.692999999999</v>
      </c>
      <c r="E19" s="62">
        <f>Лист5!I16+Лист5!I15</f>
        <v>63122.692999999999</v>
      </c>
      <c r="F19" s="62">
        <f>Лист5!J16+Лист5!J15</f>
        <v>13658.473999999998</v>
      </c>
      <c r="G19" s="62">
        <f>Лист5!K16+Лист5!K15</f>
        <v>13658.473999999998</v>
      </c>
      <c r="H19" s="62">
        <f>Лист5!L16+Лист5!L15</f>
        <v>26108.311999999998</v>
      </c>
      <c r="I19" s="62">
        <f>Лист5!M16+Лист5!M15</f>
        <v>26108.311999999998</v>
      </c>
      <c r="J19" s="62">
        <f>Лист5!N16+Лист5!N15</f>
        <v>35998.599000000002</v>
      </c>
      <c r="K19" s="62">
        <f>Лист5!O16+Лист5!O15</f>
        <v>35998.599000000002</v>
      </c>
      <c r="L19" s="62">
        <f>Лист5!P16+Лист5!P15</f>
        <v>51299.322</v>
      </c>
      <c r="M19" s="62">
        <f>Лист5!Q16+Лист5!Q15</f>
        <v>51299.322</v>
      </c>
      <c r="N19" s="62">
        <f>Лист5!R16+Лист5!R15</f>
        <v>51953.572</v>
      </c>
      <c r="O19" s="62">
        <f>Лист5!S16+Лист5!S15</f>
        <v>51953.572</v>
      </c>
      <c r="P19" s="19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128"/>
      <c r="B20" s="128"/>
      <c r="C20" s="5" t="s">
        <v>24</v>
      </c>
      <c r="D20" s="62"/>
      <c r="E20" s="62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9"/>
      <c r="Q20" s="16"/>
      <c r="R20" s="16"/>
      <c r="S20" s="16"/>
      <c r="T20" s="16"/>
      <c r="U20" s="16"/>
      <c r="V20" s="16"/>
      <c r="W20" s="9"/>
      <c r="X20" s="16"/>
      <c r="Y20" s="16"/>
    </row>
    <row r="21" spans="1:25" ht="24.75" customHeight="1" x14ac:dyDescent="0.25">
      <c r="A21" s="125" t="s">
        <v>60</v>
      </c>
      <c r="B21" s="125" t="s">
        <v>77</v>
      </c>
      <c r="C21" s="5" t="s">
        <v>20</v>
      </c>
      <c r="D21" s="20">
        <f t="shared" ref="D21:E21" si="7">D26</f>
        <v>4358.6459999999997</v>
      </c>
      <c r="E21" s="20">
        <f t="shared" si="7"/>
        <v>4350.9639999999999</v>
      </c>
      <c r="F21" s="20">
        <f>F26+F24</f>
        <v>1226.9612200000001</v>
      </c>
      <c r="G21" s="20">
        <f t="shared" ref="G21:O21" si="8">G26+G24</f>
        <v>1164.1859999999999</v>
      </c>
      <c r="H21" s="20">
        <f t="shared" si="8"/>
        <v>3236.3772199999994</v>
      </c>
      <c r="I21" s="20">
        <f t="shared" si="8"/>
        <v>2833.61</v>
      </c>
      <c r="J21" s="20">
        <f t="shared" si="8"/>
        <v>5186.8005599999997</v>
      </c>
      <c r="K21" s="20">
        <f t="shared" si="8"/>
        <v>4625.7479999999996</v>
      </c>
      <c r="L21" s="20">
        <f t="shared" si="8"/>
        <v>7167.3823000000002</v>
      </c>
      <c r="M21" s="20">
        <f t="shared" si="8"/>
        <v>7118.86</v>
      </c>
      <c r="N21" s="20">
        <f t="shared" si="8"/>
        <v>6650.58</v>
      </c>
      <c r="O21" s="20">
        <f t="shared" si="8"/>
        <v>6650.58</v>
      </c>
      <c r="P21" s="19"/>
      <c r="Q21" s="10"/>
      <c r="R21" s="10"/>
      <c r="S21" s="10"/>
      <c r="T21" s="10"/>
      <c r="U21" s="10"/>
      <c r="V21" s="10"/>
      <c r="W21" s="9"/>
      <c r="X21" s="10"/>
      <c r="Y21" s="10"/>
    </row>
    <row r="22" spans="1:25" ht="15.75" x14ac:dyDescent="0.25">
      <c r="A22" s="126"/>
      <c r="B22" s="126"/>
      <c r="C22" s="5" t="s">
        <v>21</v>
      </c>
      <c r="D22" s="62"/>
      <c r="E22" s="6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9"/>
    </row>
    <row r="23" spans="1:25" ht="15.75" x14ac:dyDescent="0.25">
      <c r="A23" s="126"/>
      <c r="B23" s="126"/>
      <c r="C23" s="5" t="s">
        <v>25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9"/>
    </row>
    <row r="24" spans="1:25" ht="15.75" x14ac:dyDescent="0.25">
      <c r="A24" s="126"/>
      <c r="B24" s="126"/>
      <c r="C24" s="5" t="s">
        <v>22</v>
      </c>
      <c r="D24" s="20"/>
      <c r="E24" s="20"/>
      <c r="F24" s="20">
        <f>Лист5!J19+Лист5!J20</f>
        <v>59.048999999999999</v>
      </c>
      <c r="G24" s="20">
        <f>Лист5!K19+Лист5!K20</f>
        <v>23.916</v>
      </c>
      <c r="H24" s="20">
        <f>Лист5!L19+Лист5!L20</f>
        <v>118.098</v>
      </c>
      <c r="I24" s="20">
        <f>Лист5!M19+Лист5!M20</f>
        <v>79.263999999999996</v>
      </c>
      <c r="J24" s="20">
        <f>Лист5!N19+Лист5!N20</f>
        <v>177.14699999999999</v>
      </c>
      <c r="K24" s="20">
        <f>Лист5!O19+Лист5!O20</f>
        <v>156.619</v>
      </c>
      <c r="L24" s="20">
        <f>Лист5!P19+Лист5!P20</f>
        <v>236.20000000000002</v>
      </c>
      <c r="M24" s="20">
        <f>Лист5!Q19+Лист5!Q20</f>
        <v>236.20000000000002</v>
      </c>
      <c r="N24" s="20">
        <f>Лист5!R19+Лист5!R20</f>
        <v>0</v>
      </c>
      <c r="O24" s="20">
        <f>Лист5!S19+Лист5!S20</f>
        <v>0</v>
      </c>
      <c r="P24" s="19"/>
    </row>
    <row r="25" spans="1:25" ht="31.5" x14ac:dyDescent="0.25">
      <c r="A25" s="126"/>
      <c r="B25" s="126"/>
      <c r="C25" s="5" t="s">
        <v>23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9"/>
    </row>
    <row r="26" spans="1:25" ht="31.5" x14ac:dyDescent="0.25">
      <c r="A26" s="127"/>
      <c r="B26" s="127"/>
      <c r="C26" s="5" t="s">
        <v>62</v>
      </c>
      <c r="D26" s="62">
        <f>Лист5!H17</f>
        <v>4358.6459999999997</v>
      </c>
      <c r="E26" s="62">
        <f>Лист5!I17</f>
        <v>4350.9639999999999</v>
      </c>
      <c r="F26" s="62">
        <f>Лист5!J21+Лист5!J22+Лист5!J23+Лист5!J24+Лист5!J25</f>
        <v>1167.9122200000002</v>
      </c>
      <c r="G26" s="62">
        <f>Лист5!K21+Лист5!K22+Лист5!K23+Лист5!K24+Лист5!K25</f>
        <v>1140.27</v>
      </c>
      <c r="H26" s="62">
        <f>Лист5!L21+Лист5!L22+Лист5!L23+Лист5!L24+Лист5!L25</f>
        <v>3118.2792199999994</v>
      </c>
      <c r="I26" s="62">
        <f>Лист5!M21+Лист5!M22+Лист5!M23+Лист5!M24+Лист5!M25</f>
        <v>2754.346</v>
      </c>
      <c r="J26" s="62">
        <f>Лист5!N21+Лист5!N22+Лист5!N23+Лист5!N24+Лист5!N25</f>
        <v>5009.6535599999997</v>
      </c>
      <c r="K26" s="62">
        <f>Лист5!O21+Лист5!O22+Лист5!O23+Лист5!O24+Лист5!O25</f>
        <v>4469.1289999999999</v>
      </c>
      <c r="L26" s="62">
        <f>Лист5!P21+Лист5!P22+Лист5!P23+Лист5!P24+Лист5!P25</f>
        <v>6931.1823000000004</v>
      </c>
      <c r="M26" s="62">
        <f>Лист5!Q21+Лист5!Q22+Лист5!Q23+Лист5!Q24+Лист5!Q25</f>
        <v>6882.66</v>
      </c>
      <c r="N26" s="62">
        <f>Лист5!R21+Лист5!R22+Лист5!R23+Лист5!R24+Лист5!R25</f>
        <v>6650.58</v>
      </c>
      <c r="O26" s="62">
        <f>Лист5!S21+Лист5!S22+Лист5!S23+Лист5!S24+Лист5!S25</f>
        <v>6650.58</v>
      </c>
      <c r="P26" s="19"/>
    </row>
    <row r="27" spans="1:25" ht="71.25" customHeight="1" x14ac:dyDescent="0.3">
      <c r="A27" s="22" t="s">
        <v>104</v>
      </c>
      <c r="B27" s="21"/>
    </row>
  </sheetData>
  <mergeCells count="21">
    <mergeCell ref="B21:B26"/>
    <mergeCell ref="A21:A26"/>
    <mergeCell ref="N3:O3"/>
    <mergeCell ref="N4:N5"/>
    <mergeCell ref="O4:O5"/>
    <mergeCell ref="A1:P1"/>
    <mergeCell ref="A3:A5"/>
    <mergeCell ref="B3:B5"/>
    <mergeCell ref="P3:P5"/>
    <mergeCell ref="A14:A20"/>
    <mergeCell ref="B14:B20"/>
    <mergeCell ref="D3:E4"/>
    <mergeCell ref="F4:G4"/>
    <mergeCell ref="F3:M3"/>
    <mergeCell ref="C3:C5"/>
    <mergeCell ref="A6:A13"/>
    <mergeCell ref="B6:B13"/>
    <mergeCell ref="C6:C7"/>
    <mergeCell ref="H4:I4"/>
    <mergeCell ref="J4:K4"/>
    <mergeCell ref="L4:M4"/>
  </mergeCells>
  <pageMargins left="0.23622047244094491" right="0.23622047244094491" top="0.74803149606299213" bottom="0.74803149606299213" header="0.31496062992125984" footer="0.31496062992125984"/>
  <pageSetup paperSize="9"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Лист6</vt:lpstr>
      <vt:lpstr>Лист5</vt:lpstr>
      <vt:lpstr>Лист4</vt:lpstr>
      <vt:lpstr>Лист6!Область_печати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Чуева</dc:creator>
  <cp:lastModifiedBy>Чуева</cp:lastModifiedBy>
  <cp:lastPrinted>2019-01-25T02:34:36Z</cp:lastPrinted>
  <dcterms:created xsi:type="dcterms:W3CDTF">2014-05-12T08:16:17Z</dcterms:created>
  <dcterms:modified xsi:type="dcterms:W3CDTF">2019-01-25T02:34:39Z</dcterms:modified>
</cp:coreProperties>
</file>