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d_specialist_budg\Desktop\отчетность\мун.программа упр.мун.финансами\отчеты за 2020\"/>
    </mc:Choice>
  </mc:AlternateContent>
  <bookViews>
    <workbookView xWindow="0" yWindow="0" windowWidth="8070" windowHeight="5400"/>
  </bookViews>
  <sheets>
    <sheet name="Лист6" sheetId="6" r:id="rId1"/>
    <sheet name="Лист5" sheetId="5" r:id="rId2"/>
    <sheet name="Лист4" sheetId="4" r:id="rId3"/>
  </sheets>
  <definedNames>
    <definedName name="_xlnm.Print_Area" localSheetId="1">Лист5!$A$1:$P$32</definedName>
    <definedName name="_xlnm.Print_Area" localSheetId="0">Лист6!$A$1:$M$18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G24" i="4"/>
  <c r="H24" i="4"/>
  <c r="I24" i="4"/>
  <c r="J24" i="4"/>
  <c r="K24" i="4"/>
  <c r="D24" i="4"/>
  <c r="L8" i="5"/>
  <c r="E26" i="4"/>
  <c r="F26" i="4"/>
  <c r="G26" i="4"/>
  <c r="H26" i="4"/>
  <c r="I26" i="4"/>
  <c r="J26" i="4"/>
  <c r="K26" i="4"/>
  <c r="D26" i="4"/>
  <c r="I17" i="5"/>
  <c r="J17" i="5"/>
  <c r="K17" i="5"/>
  <c r="L17" i="5"/>
  <c r="M17" i="5"/>
  <c r="N17" i="5"/>
  <c r="O17" i="5"/>
  <c r="H17" i="5"/>
  <c r="O27" i="5"/>
  <c r="J27" i="5"/>
  <c r="O26" i="5"/>
  <c r="J26" i="5"/>
  <c r="O25" i="5"/>
  <c r="J25" i="5"/>
  <c r="K14" i="5" l="1"/>
  <c r="K15" i="5"/>
  <c r="K16" i="5"/>
  <c r="J16" i="5"/>
  <c r="J15" i="5"/>
  <c r="J14" i="5"/>
  <c r="O15" i="5"/>
  <c r="O16" i="5"/>
  <c r="O14" i="5"/>
  <c r="G15" i="6" l="1"/>
  <c r="E21" i="4" l="1"/>
  <c r="D21" i="4"/>
  <c r="F21" i="4"/>
  <c r="G21" i="4"/>
  <c r="H21" i="4"/>
  <c r="I21" i="4"/>
  <c r="J21" i="4"/>
  <c r="K21" i="4" l="1"/>
  <c r="D15" i="6"/>
  <c r="E15" i="6"/>
  <c r="E19" i="4" l="1"/>
  <c r="G19" i="4"/>
  <c r="I19" i="4"/>
  <c r="J19" i="4"/>
  <c r="K19" i="4"/>
  <c r="D19" i="4"/>
  <c r="I11" i="5" l="1"/>
  <c r="K11" i="5"/>
  <c r="M11" i="5"/>
  <c r="H11" i="5"/>
  <c r="E17" i="4"/>
  <c r="E10" i="4" s="1"/>
  <c r="D17" i="4"/>
  <c r="D10" i="4" s="1"/>
  <c r="I12" i="5" l="1"/>
  <c r="I10" i="5" s="1"/>
  <c r="K12" i="5"/>
  <c r="K10" i="5" s="1"/>
  <c r="M12" i="5"/>
  <c r="M10" i="5" s="1"/>
  <c r="N12" i="5"/>
  <c r="N10" i="5" s="1"/>
  <c r="O12" i="5"/>
  <c r="O10" i="5" s="1"/>
  <c r="H12" i="5"/>
  <c r="H10" i="5" s="1"/>
  <c r="F19" i="4" l="1"/>
  <c r="D11" i="6"/>
  <c r="H19" i="4" l="1"/>
  <c r="F15" i="6"/>
  <c r="H15" i="6"/>
  <c r="J15" i="6"/>
  <c r="K15" i="6"/>
  <c r="J11" i="5" l="1"/>
  <c r="J12" i="5"/>
  <c r="J10" i="5" s="1"/>
  <c r="E11" i="6"/>
  <c r="F11" i="6"/>
  <c r="G11" i="6"/>
  <c r="H11" i="6"/>
  <c r="I11" i="6"/>
  <c r="J11" i="6"/>
  <c r="K11" i="6"/>
  <c r="L12" i="5" l="1"/>
  <c r="L10" i="5" s="1"/>
  <c r="F17" i="4"/>
  <c r="F10" i="4" s="1"/>
  <c r="G17" i="4"/>
  <c r="G10" i="4" s="1"/>
  <c r="I17" i="4"/>
  <c r="I10" i="4" s="1"/>
  <c r="J17" i="4"/>
  <c r="J10" i="4" s="1"/>
  <c r="K17" i="4"/>
  <c r="K10" i="4" s="1"/>
  <c r="L11" i="5" l="1"/>
  <c r="E12" i="4"/>
  <c r="D12" i="4"/>
  <c r="H8" i="5" l="1"/>
  <c r="D14" i="4"/>
  <c r="E14" i="4"/>
  <c r="G14" i="4"/>
  <c r="I14" i="4"/>
  <c r="J14" i="4"/>
  <c r="K14" i="4"/>
  <c r="G12" i="4"/>
  <c r="I12" i="4"/>
  <c r="N11" i="5" l="1"/>
  <c r="N8" i="5" s="1"/>
  <c r="O11" i="5"/>
  <c r="O8" i="5" s="1"/>
  <c r="H17" i="4"/>
  <c r="H10" i="4" s="1"/>
  <c r="E6" i="4"/>
  <c r="D6" i="4"/>
  <c r="I8" i="5"/>
  <c r="F14" i="4"/>
  <c r="F12" i="4"/>
  <c r="F6" i="4" s="1"/>
  <c r="I6" i="4"/>
  <c r="G6" i="4"/>
  <c r="M8" i="5"/>
  <c r="K8" i="5"/>
  <c r="J8" i="5"/>
  <c r="J12" i="4" l="1"/>
  <c r="J6" i="4" s="1"/>
  <c r="K12" i="4"/>
  <c r="K6" i="4" s="1"/>
  <c r="H12" i="4"/>
  <c r="H6" i="4" s="1"/>
  <c r="H14" i="4"/>
</calcChain>
</file>

<file path=xl/sharedStrings.xml><?xml version="1.0" encoding="utf-8"?>
<sst xmlns="http://schemas.openxmlformats.org/spreadsheetml/2006/main" count="180" uniqueCount="98">
  <si>
    <t>№ п/п</t>
  </si>
  <si>
    <t>значение на конец года</t>
  </si>
  <si>
    <t>факт</t>
  </si>
  <si>
    <t>план</t>
  </si>
  <si>
    <t>Статус (муниципальная программа, подпрограмма)</t>
  </si>
  <si>
    <t>Наименование  программы, подпрограммы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</si>
  <si>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</si>
  <si>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</si>
  <si>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</si>
  <si>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</si>
  <si>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</si>
  <si>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</si>
  <si>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</si>
  <si>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в том числе по ГРБС:</t>
  </si>
  <si>
    <t>Подпрограмма 1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</si>
  <si>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</si>
  <si>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</si>
  <si>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</si>
  <si>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</si>
  <si>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</si>
  <si>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</si>
  <si>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</si>
  <si>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</si>
  <si>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 xml:space="preserve">федеральный бюджет </t>
  </si>
  <si>
    <t>Цели, задачи, показатели</t>
  </si>
  <si>
    <t>Цель: обеспечение долгосрочной сбалансированности и устойчивости бюджетной системы Шушенского района, повышение качества и прозрачности управления муниципальными финансами</t>
  </si>
  <si>
    <t>1.1.</t>
  </si>
  <si>
    <t>Минимальный размер бюджетной обеспеченности поселений Шушенского района после выравнивания</t>
  </si>
  <si>
    <t>1.2.</t>
  </si>
  <si>
    <t>Доля расходов районного бюджета, формируемых в рамках муниципальных программ</t>
  </si>
  <si>
    <t>процент</t>
  </si>
  <si>
    <t>Задача 1: Обеспечения равных условий для устойчивого  и эффективного исполнения расходных обязательств поселений  района, обеспечение сбалансированности бюджетов поселений, стимулирование поселений к повышению качества организации и осуществления бюджетного процесса.</t>
  </si>
  <si>
    <t>Подпрограмма 1. Создание условий для эффективного и ответственного управления муниципальными финансами, повышение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</si>
  <si>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</t>
  </si>
  <si>
    <t>единиц</t>
  </si>
  <si>
    <t>Задача 2: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</t>
  </si>
  <si>
    <t>Подпрограмма 2. Обеспечение реализации муниципальной программы и прочие мероприятия.</t>
  </si>
  <si>
    <t>2.1.</t>
  </si>
  <si>
    <t>Доля расходов районного бюджета формируемых в рамках муниципальных программ Шушенского района</t>
  </si>
  <si>
    <t>2.2.</t>
  </si>
  <si>
    <t>Обеспечение исполнения расходных обязательств муниципального образования Шушенский район (за исключением безвозмездных поступлений)</t>
  </si>
  <si>
    <t>не менее 95%</t>
  </si>
  <si>
    <t>2.3.</t>
  </si>
  <si>
    <t>Разработка и размещение на официальном сайте муниципального образования Шушенский район информации «Путеводитель по бюджету Шушенского района»</t>
  </si>
  <si>
    <t xml:space="preserve">план </t>
  </si>
  <si>
    <t>январь-июнь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</si>
  <si>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</si>
  <si>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</si>
  <si>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измерения</t>
  </si>
  <si>
    <t>Муниципальная программа</t>
  </si>
  <si>
    <t xml:space="preserve">бюджеты муниципальных образований  </t>
  </si>
  <si>
    <t xml:space="preserve">бюджеты муниципальных   образований   </t>
  </si>
  <si>
    <t>Подпрограмма 2</t>
  </si>
  <si>
    <t>Обеспечение реализации муниципальной программы и прочие мероприятия</t>
  </si>
  <si>
    <t>бюджеты муниципальных   образований</t>
  </si>
  <si>
    <t>Наименование ГРБС</t>
  </si>
  <si>
    <t>всего расходные обязательства по программе</t>
  </si>
  <si>
    <t>Х</t>
  </si>
  <si>
    <t>090 </t>
  </si>
  <si>
    <t>Администрация Шушенского района</t>
  </si>
  <si>
    <t>009 </t>
  </si>
  <si>
    <t>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</si>
  <si>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всего расходные обязательства по подпрограмме</t>
  </si>
  <si>
    <t> Х</t>
  </si>
  <si>
    <t>Финансовое управление администрации района</t>
  </si>
  <si>
    <t>Источник финансирования</t>
  </si>
  <si>
    <t>примечание</t>
  </si>
  <si>
    <t>"Создание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</t>
  </si>
  <si>
    <t>"Обеспечение реализации муниципальной программы и прочие мероприятия"</t>
  </si>
  <si>
    <t>не менее 40%</t>
  </si>
  <si>
    <t>"Управление муниципальными финансами"</t>
  </si>
  <si>
    <t>«Управление муниципальными финансами»</t>
  </si>
  <si>
    <t>1120090610</t>
  </si>
  <si>
    <t>не менее 2,0</t>
  </si>
  <si>
    <t>111</t>
  </si>
  <si>
    <t>119</t>
  </si>
  <si>
    <t>244</t>
  </si>
  <si>
    <t>2019 год</t>
  </si>
  <si>
    <t>-</t>
  </si>
  <si>
    <t>не менее 90,0%</t>
  </si>
  <si>
    <t>009</t>
  </si>
  <si>
    <t>0113</t>
  </si>
  <si>
    <t>2020 год</t>
  </si>
  <si>
    <t>не менее 89.5%</t>
  </si>
  <si>
    <t>2020год</t>
  </si>
  <si>
    <t>2021 год</t>
  </si>
  <si>
    <t xml:space="preserve">Отчетный период </t>
  </si>
  <si>
    <t>2022 год</t>
  </si>
  <si>
    <t>не менее 1,3</t>
  </si>
  <si>
    <t>не менее 90,1%</t>
  </si>
  <si>
    <t>не менее 90,3%</t>
  </si>
  <si>
    <t>Руководитель финансового управления                                                                И.А. Виленская</t>
  </si>
  <si>
    <t>1120098100</t>
  </si>
  <si>
    <t xml:space="preserve">                                            Руководитель финансового управления                                                                 И.А. Виленская</t>
  </si>
  <si>
    <t>Руководитель финансового управления                                                            И.А. Виленская</t>
  </si>
  <si>
    <r>
      <t xml:space="preserve">Информация о ресурсном обеспечении и прогнозной оценке расходов на реализацию целей муниципальной программы </t>
    </r>
    <r>
      <rPr>
        <b/>
        <sz val="18"/>
        <color theme="1"/>
        <rFont val="Times New Roman"/>
        <family val="1"/>
        <charset val="204"/>
      </rPr>
      <t xml:space="preserve"> </t>
    </r>
    <r>
      <rPr>
        <b/>
        <u/>
        <sz val="18"/>
        <color theme="1"/>
        <rFont val="Times New Roman"/>
        <family val="1"/>
        <charset val="204"/>
      </rPr>
      <t xml:space="preserve">"Управление муниципальными финансами " </t>
    </r>
    <r>
      <rPr>
        <b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 xml:space="preserve">с учетом источников финансирования, в том числе по уровням бюджетной системы </t>
    </r>
    <r>
      <rPr>
        <b/>
        <u/>
        <sz val="18"/>
        <color theme="1"/>
        <rFont val="Times New Roman"/>
        <family val="1"/>
        <charset val="204"/>
      </rPr>
      <t>за  2020 год</t>
    </r>
  </si>
  <si>
    <r>
      <t xml:space="preserve">Информация </t>
    </r>
    <r>
      <rPr>
        <b/>
        <u/>
        <sz val="28"/>
        <rFont val="Times New Roman"/>
        <family val="1"/>
        <charset val="204"/>
      </rPr>
      <t xml:space="preserve">за 2020 год </t>
    </r>
    <r>
      <rPr>
        <sz val="28"/>
        <rFont val="Times New Roman"/>
        <family val="1"/>
        <charset val="204"/>
      </rPr>
      <t>об использовании бюджетных ассигнований районного бюджета и иных средств на реализацию мероприятий муниципальной программы</t>
    </r>
    <r>
      <rPr>
        <b/>
        <u/>
        <sz val="28"/>
        <rFont val="Times New Roman"/>
        <family val="1"/>
        <charset val="204"/>
      </rPr>
      <t xml:space="preserve"> "Управление муниципальными финансами" </t>
    </r>
    <r>
      <rPr>
        <sz val="28"/>
        <rFont val="Times New Roman"/>
        <family val="1"/>
        <charset val="204"/>
      </rPr>
      <t xml:space="preserve">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  </r>
  </si>
  <si>
    <r>
      <t xml:space="preserve">Информация о целевых показателях и показателях результативности муниципальной программы «Управление муниципальными финансами»  за </t>
    </r>
    <r>
      <rPr>
        <b/>
        <u/>
        <sz val="20"/>
        <color theme="1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</si>
</sst>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0.0"/>
    <numFmt numFmtId="167" formatCode="0.0%"/>
  </numFmts>
  <fonts count="3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i/>
      <u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vertical="center"/>
    </xf>
    <xf numFmtId="165" fontId="30" fillId="0" borderId="5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vertical="center"/>
    </xf>
    <xf numFmtId="165" fontId="26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/>
    </xf>
    <xf numFmtId="165" fontId="29" fillId="2" borderId="1" xfId="0" applyNumberFormat="1" applyFont="1" applyFill="1" applyBorder="1" applyAlignment="1">
      <alignment vertical="center"/>
    </xf>
    <xf numFmtId="165" fontId="30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0" fontId="9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60" zoomScaleNormal="100" workbookViewId="0">
      <pane ySplit="5" topLeftCell="A6" activePane="bottomLeft" state="frozen"/>
      <selection pane="bottomLeft" activeCell="S2" sqref="S2"/>
    </sheetView>
  </sheetViews>
  <sheetFormatPr defaultRowHeight="15" x14ac:dyDescent="0.25"/>
  <cols>
    <col min="2" max="2" width="78.85546875" customWidth="1"/>
    <col min="3" max="3" width="15.140625" customWidth="1"/>
    <col min="4" max="4" width="13.28515625" customWidth="1"/>
    <col min="5" max="5" width="15.42578125" customWidth="1"/>
    <col min="7" max="7" width="11.28515625" customWidth="1"/>
    <col min="9" max="9" width="10.85546875" customWidth="1"/>
    <col min="10" max="10" width="13.28515625" customWidth="1"/>
    <col min="11" max="11" width="15" customWidth="1"/>
    <col min="12" max="12" width="46.5703125" customWidth="1"/>
  </cols>
  <sheetData>
    <row r="1" spans="1:12" ht="46.5" customHeight="1" x14ac:dyDescent="0.25">
      <c r="A1" s="82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8.75" x14ac:dyDescent="0.25">
      <c r="A2" s="3"/>
    </row>
    <row r="3" spans="1:12" ht="30.75" customHeight="1" x14ac:dyDescent="0.25">
      <c r="A3" s="81" t="s">
        <v>0</v>
      </c>
      <c r="B3" s="81" t="s">
        <v>24</v>
      </c>
      <c r="C3" s="81" t="s">
        <v>48</v>
      </c>
      <c r="D3" s="86" t="s">
        <v>86</v>
      </c>
      <c r="E3" s="87"/>
      <c r="F3" s="81" t="s">
        <v>82</v>
      </c>
      <c r="G3" s="81"/>
      <c r="H3" s="81"/>
      <c r="I3" s="81"/>
      <c r="J3" s="81" t="s">
        <v>46</v>
      </c>
      <c r="K3" s="81"/>
      <c r="L3" s="83" t="s">
        <v>47</v>
      </c>
    </row>
    <row r="4" spans="1:12" ht="32.25" customHeight="1" x14ac:dyDescent="0.25">
      <c r="A4" s="81"/>
      <c r="B4" s="81"/>
      <c r="C4" s="81"/>
      <c r="D4" s="86" t="s">
        <v>77</v>
      </c>
      <c r="E4" s="87"/>
      <c r="F4" s="81" t="s">
        <v>45</v>
      </c>
      <c r="G4" s="81"/>
      <c r="H4" s="81" t="s">
        <v>1</v>
      </c>
      <c r="I4" s="81"/>
      <c r="J4" s="5" t="s">
        <v>85</v>
      </c>
      <c r="K4" s="61" t="s">
        <v>87</v>
      </c>
      <c r="L4" s="84"/>
    </row>
    <row r="5" spans="1:12" ht="19.5" customHeight="1" x14ac:dyDescent="0.25">
      <c r="A5" s="81"/>
      <c r="B5" s="81"/>
      <c r="C5" s="81"/>
      <c r="D5" s="54" t="s">
        <v>3</v>
      </c>
      <c r="E5" s="4" t="s">
        <v>2</v>
      </c>
      <c r="F5" s="4" t="s">
        <v>44</v>
      </c>
      <c r="G5" s="4" t="s">
        <v>2</v>
      </c>
      <c r="H5" s="4" t="s">
        <v>44</v>
      </c>
      <c r="I5" s="4" t="s">
        <v>2</v>
      </c>
      <c r="J5" s="39" t="s">
        <v>44</v>
      </c>
      <c r="K5" s="39" t="s">
        <v>44</v>
      </c>
      <c r="L5" s="85"/>
    </row>
    <row r="6" spans="1:12" ht="47.25" customHeight="1" x14ac:dyDescent="0.25">
      <c r="A6" s="23">
        <v>1</v>
      </c>
      <c r="B6" s="88" t="s">
        <v>25</v>
      </c>
      <c r="C6" s="89"/>
      <c r="D6" s="89"/>
      <c r="E6" s="89"/>
      <c r="F6" s="89"/>
      <c r="G6" s="89"/>
      <c r="H6" s="89"/>
      <c r="I6" s="89"/>
      <c r="J6" s="89"/>
      <c r="K6" s="89"/>
      <c r="L6" s="90"/>
    </row>
    <row r="7" spans="1:12" ht="95.25" customHeight="1" x14ac:dyDescent="0.3">
      <c r="A7" s="23" t="s">
        <v>26</v>
      </c>
      <c r="B7" s="36" t="s">
        <v>27</v>
      </c>
      <c r="C7" s="23" t="s">
        <v>15</v>
      </c>
      <c r="D7" s="52" t="s">
        <v>73</v>
      </c>
      <c r="E7" s="52">
        <v>3.3</v>
      </c>
      <c r="F7" s="23" t="s">
        <v>88</v>
      </c>
      <c r="G7" s="23">
        <v>1.3</v>
      </c>
      <c r="H7" s="55" t="s">
        <v>73</v>
      </c>
      <c r="I7" s="23">
        <v>2.6</v>
      </c>
      <c r="J7" s="55" t="s">
        <v>73</v>
      </c>
      <c r="K7" s="55" t="s">
        <v>73</v>
      </c>
      <c r="L7" s="57"/>
    </row>
    <row r="8" spans="1:12" ht="60.75" customHeight="1" x14ac:dyDescent="0.3">
      <c r="A8" s="23" t="s">
        <v>28</v>
      </c>
      <c r="B8" s="36" t="s">
        <v>29</v>
      </c>
      <c r="C8" s="23" t="s">
        <v>30</v>
      </c>
      <c r="D8" s="53" t="s">
        <v>83</v>
      </c>
      <c r="E8" s="53">
        <v>0.91900000000000004</v>
      </c>
      <c r="F8" s="64" t="s">
        <v>79</v>
      </c>
      <c r="G8" s="23">
        <v>90.5</v>
      </c>
      <c r="H8" s="64" t="s">
        <v>79</v>
      </c>
      <c r="I8" s="52">
        <v>90</v>
      </c>
      <c r="J8" s="55" t="s">
        <v>89</v>
      </c>
      <c r="K8" s="55" t="s">
        <v>90</v>
      </c>
      <c r="L8" s="37"/>
    </row>
    <row r="9" spans="1:12" ht="63" customHeight="1" x14ac:dyDescent="0.25">
      <c r="A9" s="23"/>
      <c r="B9" s="91" t="s">
        <v>31</v>
      </c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12" ht="63" customHeight="1" x14ac:dyDescent="0.25">
      <c r="A10" s="23"/>
      <c r="B10" s="91" t="s">
        <v>32</v>
      </c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2" ht="72.75" customHeight="1" x14ac:dyDescent="0.3">
      <c r="A11" s="23" t="s">
        <v>26</v>
      </c>
      <c r="B11" s="36" t="s">
        <v>27</v>
      </c>
      <c r="C11" s="23" t="s">
        <v>15</v>
      </c>
      <c r="D11" s="56" t="str">
        <f t="shared" ref="D11:K11" si="0">D7</f>
        <v>не менее 2,0</v>
      </c>
      <c r="E11" s="40">
        <f t="shared" si="0"/>
        <v>3.3</v>
      </c>
      <c r="F11" s="40" t="str">
        <f t="shared" si="0"/>
        <v>не менее 1,3</v>
      </c>
      <c r="G11" s="40">
        <f t="shared" si="0"/>
        <v>1.3</v>
      </c>
      <c r="H11" s="40" t="str">
        <f t="shared" si="0"/>
        <v>не менее 2,0</v>
      </c>
      <c r="I11" s="40">
        <f t="shared" si="0"/>
        <v>2.6</v>
      </c>
      <c r="J11" s="40" t="str">
        <f t="shared" si="0"/>
        <v>не менее 2,0</v>
      </c>
      <c r="K11" s="40" t="str">
        <f t="shared" si="0"/>
        <v>не менее 2,0</v>
      </c>
      <c r="L11" s="37"/>
    </row>
    <row r="12" spans="1:12" ht="56.25" x14ac:dyDescent="0.3">
      <c r="A12" s="23" t="s">
        <v>28</v>
      </c>
      <c r="B12" s="36" t="s">
        <v>33</v>
      </c>
      <c r="C12" s="23" t="s">
        <v>15</v>
      </c>
      <c r="D12" s="56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37"/>
    </row>
    <row r="13" spans="1:12" ht="47.25" customHeight="1" x14ac:dyDescent="0.25">
      <c r="A13" s="23"/>
      <c r="B13" s="91" t="s">
        <v>35</v>
      </c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2" ht="31.5" customHeight="1" x14ac:dyDescent="0.25">
      <c r="A14" s="23"/>
      <c r="B14" s="91" t="s">
        <v>36</v>
      </c>
      <c r="C14" s="92"/>
      <c r="D14" s="92"/>
      <c r="E14" s="92"/>
      <c r="F14" s="92"/>
      <c r="G14" s="92"/>
      <c r="H14" s="92"/>
      <c r="I14" s="92"/>
      <c r="J14" s="92"/>
      <c r="K14" s="92"/>
      <c r="L14" s="93"/>
    </row>
    <row r="15" spans="1:12" ht="60.75" customHeight="1" x14ac:dyDescent="0.3">
      <c r="A15" s="23" t="s">
        <v>37</v>
      </c>
      <c r="B15" s="36" t="s">
        <v>38</v>
      </c>
      <c r="C15" s="23" t="s">
        <v>30</v>
      </c>
      <c r="D15" s="59" t="str">
        <f t="shared" ref="D15:E15" si="1">D8</f>
        <v>не менее 89.5%</v>
      </c>
      <c r="E15" s="59">
        <f t="shared" si="1"/>
        <v>0.91900000000000004</v>
      </c>
      <c r="F15" s="38" t="str">
        <f t="shared" ref="F15:K15" si="2">F8</f>
        <v>не менее 90,0%</v>
      </c>
      <c r="G15" s="53">
        <f>G8/100</f>
        <v>0.90500000000000003</v>
      </c>
      <c r="H15" s="38" t="str">
        <f t="shared" si="2"/>
        <v>не менее 90,0%</v>
      </c>
      <c r="I15" s="38">
        <v>0.9</v>
      </c>
      <c r="J15" s="38" t="str">
        <f t="shared" si="2"/>
        <v>не менее 90,1%</v>
      </c>
      <c r="K15" s="38" t="str">
        <f t="shared" si="2"/>
        <v>не менее 90,3%</v>
      </c>
      <c r="L15" s="37"/>
    </row>
    <row r="16" spans="1:12" ht="63.75" customHeight="1" x14ac:dyDescent="0.3">
      <c r="A16" s="23" t="s">
        <v>39</v>
      </c>
      <c r="B16" s="36" t="s">
        <v>40</v>
      </c>
      <c r="C16" s="23" t="s">
        <v>30</v>
      </c>
      <c r="D16" s="53" t="s">
        <v>41</v>
      </c>
      <c r="E16" s="53">
        <v>0.99099999999999999</v>
      </c>
      <c r="F16" s="23" t="s">
        <v>69</v>
      </c>
      <c r="G16" s="53">
        <v>0.46700000000000003</v>
      </c>
      <c r="H16" s="23" t="s">
        <v>41</v>
      </c>
      <c r="I16" s="23">
        <v>98.9</v>
      </c>
      <c r="J16" s="23" t="s">
        <v>41</v>
      </c>
      <c r="K16" s="23" t="s">
        <v>41</v>
      </c>
      <c r="L16" s="37"/>
    </row>
    <row r="17" spans="1:14" ht="72" customHeight="1" x14ac:dyDescent="0.3">
      <c r="A17" s="23" t="s">
        <v>42</v>
      </c>
      <c r="B17" s="36" t="s">
        <v>43</v>
      </c>
      <c r="C17" s="23" t="s">
        <v>34</v>
      </c>
      <c r="D17" s="60">
        <v>1</v>
      </c>
      <c r="E17" s="23">
        <v>1</v>
      </c>
      <c r="F17" s="38" t="s">
        <v>78</v>
      </c>
      <c r="G17" s="38" t="s">
        <v>78</v>
      </c>
      <c r="H17" s="23">
        <v>1</v>
      </c>
      <c r="I17" s="23">
        <v>1</v>
      </c>
      <c r="J17" s="23">
        <v>1</v>
      </c>
      <c r="K17" s="23">
        <v>1</v>
      </c>
      <c r="L17" s="37"/>
    </row>
    <row r="18" spans="1:14" ht="50.25" customHeight="1" x14ac:dyDescent="0.25">
      <c r="A18" s="94" t="s">
        <v>91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35"/>
      <c r="N18" s="35"/>
    </row>
  </sheetData>
  <mergeCells count="17">
    <mergeCell ref="B6:L6"/>
    <mergeCell ref="B9:L9"/>
    <mergeCell ref="B10:L10"/>
    <mergeCell ref="B13:L13"/>
    <mergeCell ref="A18:L18"/>
    <mergeCell ref="B14:L14"/>
    <mergeCell ref="A3:A5"/>
    <mergeCell ref="A1:L1"/>
    <mergeCell ref="L3:L5"/>
    <mergeCell ref="B3:B5"/>
    <mergeCell ref="C3:C5"/>
    <mergeCell ref="F3:I3"/>
    <mergeCell ref="F4:G4"/>
    <mergeCell ref="H4:I4"/>
    <mergeCell ref="J3:K3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A16" zoomScale="66" zoomScaleNormal="100" zoomScaleSheetLayoutView="66" zoomScalePageLayoutView="50" workbookViewId="0">
      <selection activeCell="A2" sqref="A2"/>
    </sheetView>
  </sheetViews>
  <sheetFormatPr defaultRowHeight="15" x14ac:dyDescent="0.25"/>
  <cols>
    <col min="1" max="1" width="31.42578125" customWidth="1"/>
    <col min="2" max="2" width="65.42578125" customWidth="1"/>
    <col min="3" max="3" width="32.5703125" customWidth="1"/>
    <col min="6" max="6" width="19.5703125" customWidth="1"/>
    <col min="8" max="8" width="17.85546875" customWidth="1"/>
    <col min="9" max="9" width="19.28515625" customWidth="1"/>
    <col min="10" max="10" width="21.7109375" style="68" customWidth="1"/>
    <col min="11" max="11" width="19.28515625" style="68" customWidth="1"/>
    <col min="12" max="12" width="21.42578125" customWidth="1"/>
    <col min="13" max="13" width="20.140625" customWidth="1"/>
    <col min="14" max="14" width="22.28515625" customWidth="1"/>
    <col min="15" max="15" width="19.85546875" customWidth="1"/>
    <col min="16" max="16" width="24" customWidth="1"/>
  </cols>
  <sheetData>
    <row r="1" spans="1:23" ht="111.75" customHeight="1" x14ac:dyDescent="0.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6"/>
      <c r="R1" s="6"/>
      <c r="S1" s="6"/>
      <c r="T1" s="6"/>
      <c r="U1" s="6"/>
      <c r="V1" s="6"/>
      <c r="W1" s="6"/>
    </row>
    <row r="2" spans="1:23" ht="18.75" x14ac:dyDescent="0.25">
      <c r="A2" s="3"/>
      <c r="P2" s="18"/>
    </row>
    <row r="3" spans="1:23" ht="25.5" customHeight="1" x14ac:dyDescent="0.25">
      <c r="A3" s="81" t="s">
        <v>4</v>
      </c>
      <c r="B3" s="105" t="s">
        <v>5</v>
      </c>
      <c r="C3" s="105" t="s">
        <v>55</v>
      </c>
      <c r="D3" s="105" t="s">
        <v>6</v>
      </c>
      <c r="E3" s="105"/>
      <c r="F3" s="105"/>
      <c r="G3" s="105"/>
      <c r="H3" s="105" t="s">
        <v>7</v>
      </c>
      <c r="I3" s="105"/>
      <c r="J3" s="105"/>
      <c r="K3" s="105"/>
      <c r="L3" s="105"/>
      <c r="M3" s="105"/>
      <c r="N3" s="105"/>
      <c r="O3" s="105"/>
      <c r="P3" s="126" t="s">
        <v>8</v>
      </c>
    </row>
    <row r="4" spans="1:23" ht="49.5" customHeight="1" x14ac:dyDescent="0.25">
      <c r="A4" s="81"/>
      <c r="B4" s="105"/>
      <c r="C4" s="105"/>
      <c r="D4" s="105"/>
      <c r="E4" s="105"/>
      <c r="F4" s="105"/>
      <c r="G4" s="105"/>
      <c r="H4" s="111" t="s">
        <v>77</v>
      </c>
      <c r="I4" s="112"/>
      <c r="J4" s="108" t="s">
        <v>82</v>
      </c>
      <c r="K4" s="108"/>
      <c r="L4" s="108"/>
      <c r="M4" s="109"/>
      <c r="N4" s="105" t="s">
        <v>46</v>
      </c>
      <c r="O4" s="105"/>
      <c r="P4" s="126"/>
    </row>
    <row r="5" spans="1:23" ht="15" customHeight="1" x14ac:dyDescent="0.25">
      <c r="A5" s="81"/>
      <c r="B5" s="105"/>
      <c r="C5" s="105"/>
      <c r="D5" s="106" t="s">
        <v>9</v>
      </c>
      <c r="E5" s="106" t="s">
        <v>10</v>
      </c>
      <c r="F5" s="106" t="s">
        <v>11</v>
      </c>
      <c r="G5" s="106" t="s">
        <v>12</v>
      </c>
      <c r="H5" s="113"/>
      <c r="I5" s="114"/>
      <c r="J5" s="117" t="s">
        <v>45</v>
      </c>
      <c r="K5" s="118"/>
      <c r="L5" s="121" t="s">
        <v>1</v>
      </c>
      <c r="M5" s="122"/>
      <c r="N5" s="125" t="s">
        <v>85</v>
      </c>
      <c r="O5" s="125" t="s">
        <v>87</v>
      </c>
      <c r="P5" s="126"/>
    </row>
    <row r="6" spans="1:23" ht="15.75" customHeight="1" x14ac:dyDescent="0.25">
      <c r="A6" s="81"/>
      <c r="B6" s="105"/>
      <c r="C6" s="105"/>
      <c r="D6" s="107"/>
      <c r="E6" s="107"/>
      <c r="F6" s="107"/>
      <c r="G6" s="107"/>
      <c r="H6" s="115"/>
      <c r="I6" s="116"/>
      <c r="J6" s="119"/>
      <c r="K6" s="120"/>
      <c r="L6" s="123"/>
      <c r="M6" s="124"/>
      <c r="N6" s="125"/>
      <c r="O6" s="125"/>
      <c r="P6" s="126"/>
    </row>
    <row r="7" spans="1:23" ht="27.75" customHeight="1" x14ac:dyDescent="0.25">
      <c r="A7" s="4"/>
      <c r="B7" s="23"/>
      <c r="C7" s="23"/>
      <c r="D7" s="24"/>
      <c r="E7" s="24"/>
      <c r="F7" s="24"/>
      <c r="G7" s="24"/>
      <c r="H7" s="25" t="s">
        <v>3</v>
      </c>
      <c r="I7" s="25" t="s">
        <v>2</v>
      </c>
      <c r="J7" s="69" t="s">
        <v>3</v>
      </c>
      <c r="K7" s="69" t="s">
        <v>2</v>
      </c>
      <c r="L7" s="25" t="s">
        <v>3</v>
      </c>
      <c r="M7" s="25" t="s">
        <v>2</v>
      </c>
      <c r="N7" s="125"/>
      <c r="O7" s="125"/>
      <c r="P7" s="126"/>
    </row>
    <row r="8" spans="1:23" ht="99" customHeight="1" x14ac:dyDescent="0.25">
      <c r="A8" s="127" t="s">
        <v>49</v>
      </c>
      <c r="B8" s="130" t="s">
        <v>71</v>
      </c>
      <c r="C8" s="41" t="s">
        <v>56</v>
      </c>
      <c r="D8" s="28" t="s">
        <v>57</v>
      </c>
      <c r="E8" s="28" t="s">
        <v>57</v>
      </c>
      <c r="F8" s="28" t="s">
        <v>57</v>
      </c>
      <c r="G8" s="28" t="s">
        <v>57</v>
      </c>
      <c r="H8" s="44">
        <f t="shared" ref="H8:I8" si="0">H10+H11</f>
        <v>81114.797999999995</v>
      </c>
      <c r="I8" s="44">
        <f t="shared" si="0"/>
        <v>81112.26999999999</v>
      </c>
      <c r="J8" s="70">
        <f t="shared" ref="J8:O8" si="1">J10+J11</f>
        <v>37073.069000000003</v>
      </c>
      <c r="K8" s="70">
        <f t="shared" si="1"/>
        <v>36771.495999999999</v>
      </c>
      <c r="L8" s="44">
        <f>H19+H20+H21+H22+H23+H24</f>
        <v>83.349000000000004</v>
      </c>
      <c r="M8" s="44">
        <f t="shared" si="1"/>
        <v>76263.069000000003</v>
      </c>
      <c r="N8" s="44">
        <f t="shared" si="1"/>
        <v>69295.138999999996</v>
      </c>
      <c r="O8" s="44">
        <f t="shared" si="1"/>
        <v>69295.138999999996</v>
      </c>
      <c r="P8" s="29"/>
    </row>
    <row r="9" spans="1:23" ht="51" customHeight="1" x14ac:dyDescent="0.25">
      <c r="A9" s="128"/>
      <c r="B9" s="131"/>
      <c r="C9" s="41" t="s">
        <v>13</v>
      </c>
      <c r="D9" s="28"/>
      <c r="E9" s="28"/>
      <c r="F9" s="28"/>
      <c r="G9" s="28"/>
      <c r="H9" s="44"/>
      <c r="I9" s="44"/>
      <c r="J9" s="70"/>
      <c r="K9" s="70"/>
      <c r="L9" s="44"/>
      <c r="M9" s="44"/>
      <c r="N9" s="45"/>
      <c r="O9" s="45"/>
      <c r="P9" s="29"/>
    </row>
    <row r="10" spans="1:23" ht="92.25" customHeight="1" x14ac:dyDescent="0.25">
      <c r="A10" s="128"/>
      <c r="B10" s="131"/>
      <c r="C10" s="41" t="s">
        <v>64</v>
      </c>
      <c r="D10" s="27" t="s">
        <v>58</v>
      </c>
      <c r="E10" s="28" t="s">
        <v>57</v>
      </c>
      <c r="F10" s="28" t="s">
        <v>57</v>
      </c>
      <c r="G10" s="28" t="s">
        <v>57</v>
      </c>
      <c r="H10" s="45">
        <f>H12</f>
        <v>72678.930999999997</v>
      </c>
      <c r="I10" s="45">
        <f t="shared" ref="I10:O10" si="2">I12</f>
        <v>72678.930999999997</v>
      </c>
      <c r="J10" s="71">
        <f t="shared" si="2"/>
        <v>32574.3</v>
      </c>
      <c r="K10" s="71">
        <f t="shared" si="2"/>
        <v>32574.3</v>
      </c>
      <c r="L10" s="45">
        <f t="shared" si="2"/>
        <v>66756.081000000006</v>
      </c>
      <c r="M10" s="45">
        <f t="shared" si="2"/>
        <v>66756.081000000006</v>
      </c>
      <c r="N10" s="45">
        <f t="shared" si="2"/>
        <v>60692.385999999999</v>
      </c>
      <c r="O10" s="45">
        <f t="shared" si="2"/>
        <v>60692.385999999999</v>
      </c>
      <c r="P10" s="29"/>
    </row>
    <row r="11" spans="1:23" ht="86.25" customHeight="1" x14ac:dyDescent="0.25">
      <c r="A11" s="129"/>
      <c r="B11" s="132"/>
      <c r="C11" s="41" t="s">
        <v>59</v>
      </c>
      <c r="D11" s="27" t="s">
        <v>60</v>
      </c>
      <c r="E11" s="28" t="s">
        <v>57</v>
      </c>
      <c r="F11" s="28" t="s">
        <v>57</v>
      </c>
      <c r="G11" s="28" t="s">
        <v>57</v>
      </c>
      <c r="H11" s="45">
        <f>H17</f>
        <v>8435.8670000000002</v>
      </c>
      <c r="I11" s="45">
        <f t="shared" ref="I11:O11" si="3">I17</f>
        <v>8433.3389999999999</v>
      </c>
      <c r="J11" s="71">
        <f t="shared" si="3"/>
        <v>4498.7690000000002</v>
      </c>
      <c r="K11" s="71">
        <f t="shared" si="3"/>
        <v>4197.1959999999999</v>
      </c>
      <c r="L11" s="45">
        <f t="shared" si="3"/>
        <v>9512.4539999999997</v>
      </c>
      <c r="M11" s="45">
        <f t="shared" si="3"/>
        <v>9506.9880000000012</v>
      </c>
      <c r="N11" s="45">
        <f t="shared" si="3"/>
        <v>8602.7530000000006</v>
      </c>
      <c r="O11" s="45">
        <f t="shared" si="3"/>
        <v>8602.7530000000006</v>
      </c>
      <c r="P11" s="29"/>
    </row>
    <row r="12" spans="1:23" ht="81" customHeight="1" x14ac:dyDescent="0.25">
      <c r="A12" s="97" t="s">
        <v>14</v>
      </c>
      <c r="B12" s="133" t="s">
        <v>61</v>
      </c>
      <c r="C12" s="42" t="s">
        <v>62</v>
      </c>
      <c r="D12" s="32" t="s">
        <v>63</v>
      </c>
      <c r="E12" s="33" t="s">
        <v>57</v>
      </c>
      <c r="F12" s="33" t="s">
        <v>57</v>
      </c>
      <c r="G12" s="33" t="s">
        <v>57</v>
      </c>
      <c r="H12" s="46">
        <f>H14+H15+H16</f>
        <v>72678.930999999997</v>
      </c>
      <c r="I12" s="46">
        <f t="shared" ref="I12:O12" si="4">I14+I15+I16</f>
        <v>72678.930999999997</v>
      </c>
      <c r="J12" s="72">
        <f t="shared" si="4"/>
        <v>32574.3</v>
      </c>
      <c r="K12" s="72">
        <f t="shared" si="4"/>
        <v>32574.3</v>
      </c>
      <c r="L12" s="46">
        <f t="shared" si="4"/>
        <v>66756.081000000006</v>
      </c>
      <c r="M12" s="46">
        <f t="shared" si="4"/>
        <v>66756.081000000006</v>
      </c>
      <c r="N12" s="46">
        <f t="shared" si="4"/>
        <v>60692.385999999999</v>
      </c>
      <c r="O12" s="46">
        <f t="shared" si="4"/>
        <v>60692.385999999999</v>
      </c>
      <c r="P12" s="34"/>
    </row>
    <row r="13" spans="1:23" ht="61.5" customHeight="1" x14ac:dyDescent="0.25">
      <c r="A13" s="97"/>
      <c r="B13" s="134"/>
      <c r="C13" s="43" t="s">
        <v>13</v>
      </c>
      <c r="D13" s="25"/>
      <c r="E13" s="26"/>
      <c r="F13" s="26"/>
      <c r="G13" s="26"/>
      <c r="H13" s="47"/>
      <c r="I13" s="48"/>
      <c r="J13" s="73"/>
      <c r="K13" s="73"/>
      <c r="L13" s="47"/>
      <c r="M13" s="48"/>
      <c r="N13" s="47"/>
      <c r="O13" s="47"/>
      <c r="P13" s="5"/>
    </row>
    <row r="14" spans="1:23" ht="61.5" customHeight="1" x14ac:dyDescent="0.25">
      <c r="A14" s="97"/>
      <c r="B14" s="134"/>
      <c r="C14" s="101" t="s">
        <v>64</v>
      </c>
      <c r="D14" s="137" t="s">
        <v>58</v>
      </c>
      <c r="E14" s="138">
        <v>1401</v>
      </c>
      <c r="F14" s="30">
        <v>1110076010</v>
      </c>
      <c r="G14" s="30">
        <v>511</v>
      </c>
      <c r="H14" s="49">
        <v>9450.5</v>
      </c>
      <c r="I14" s="49">
        <v>9450.5</v>
      </c>
      <c r="J14" s="74">
        <f>2733.9*2</f>
        <v>5467.8</v>
      </c>
      <c r="K14" s="74">
        <f>2733.9*2</f>
        <v>5467.8</v>
      </c>
      <c r="L14" s="49">
        <v>10936.1</v>
      </c>
      <c r="M14" s="49">
        <v>10936.1</v>
      </c>
      <c r="N14" s="49">
        <v>8748.9</v>
      </c>
      <c r="O14" s="49">
        <f>N14</f>
        <v>8748.9</v>
      </c>
      <c r="P14" s="31"/>
    </row>
    <row r="15" spans="1:23" ht="61.5" customHeight="1" x14ac:dyDescent="0.25">
      <c r="A15" s="97"/>
      <c r="B15" s="134"/>
      <c r="C15" s="101"/>
      <c r="D15" s="137"/>
      <c r="E15" s="138"/>
      <c r="F15" s="30">
        <v>1110091340</v>
      </c>
      <c r="G15" s="30">
        <v>511</v>
      </c>
      <c r="H15" s="49">
        <v>30932.589999999997</v>
      </c>
      <c r="I15" s="49">
        <v>30932.589999999997</v>
      </c>
      <c r="J15" s="74">
        <f>7337.84+332.45</f>
        <v>7670.29</v>
      </c>
      <c r="K15" s="74">
        <f>7337.84+332.45</f>
        <v>7670.29</v>
      </c>
      <c r="L15" s="49">
        <v>8000</v>
      </c>
      <c r="M15" s="49">
        <v>8000</v>
      </c>
      <c r="N15" s="49">
        <v>8000</v>
      </c>
      <c r="O15" s="49">
        <f t="shared" ref="O15:O16" si="5">N15</f>
        <v>8000</v>
      </c>
      <c r="P15" s="31"/>
    </row>
    <row r="16" spans="1:23" ht="61.5" customHeight="1" x14ac:dyDescent="0.25">
      <c r="A16" s="97"/>
      <c r="B16" s="134"/>
      <c r="C16" s="101"/>
      <c r="D16" s="137"/>
      <c r="E16" s="66">
        <v>1403</v>
      </c>
      <c r="F16" s="30">
        <v>1110091350</v>
      </c>
      <c r="G16" s="30">
        <v>540</v>
      </c>
      <c r="H16" s="49">
        <v>32295.841</v>
      </c>
      <c r="I16" s="49">
        <v>32295.841</v>
      </c>
      <c r="J16" s="74">
        <f>7988.66+11447.55</f>
        <v>19436.21</v>
      </c>
      <c r="K16" s="74">
        <f>7988.66+11447.55</f>
        <v>19436.21</v>
      </c>
      <c r="L16" s="49">
        <v>47819.981</v>
      </c>
      <c r="M16" s="49">
        <v>47819.981</v>
      </c>
      <c r="N16" s="49">
        <v>43943.485999999997</v>
      </c>
      <c r="O16" s="49">
        <f t="shared" si="5"/>
        <v>43943.485999999997</v>
      </c>
      <c r="P16" s="31"/>
    </row>
    <row r="17" spans="1:16" ht="98.25" customHeight="1" x14ac:dyDescent="0.25">
      <c r="A17" s="97" t="s">
        <v>52</v>
      </c>
      <c r="B17" s="99" t="s">
        <v>53</v>
      </c>
      <c r="C17" s="42" t="s">
        <v>62</v>
      </c>
      <c r="D17" s="32" t="s">
        <v>57</v>
      </c>
      <c r="E17" s="33" t="s">
        <v>57</v>
      </c>
      <c r="F17" s="33" t="s">
        <v>57</v>
      </c>
      <c r="G17" s="33" t="s">
        <v>57</v>
      </c>
      <c r="H17" s="46">
        <f>H28+H29+H23+H24+H21+H22+H19+H20+H25+H26+H27</f>
        <v>8435.8670000000002</v>
      </c>
      <c r="I17" s="46">
        <f t="shared" ref="I17:O17" si="6">I28+I29+I23+I24+I21+I22+I19+I20+I25+I26+I27</f>
        <v>8433.3389999999999</v>
      </c>
      <c r="J17" s="46">
        <f t="shared" si="6"/>
        <v>4498.7690000000002</v>
      </c>
      <c r="K17" s="46">
        <f t="shared" si="6"/>
        <v>4197.1959999999999</v>
      </c>
      <c r="L17" s="46">
        <f t="shared" si="6"/>
        <v>9512.4539999999997</v>
      </c>
      <c r="M17" s="46">
        <f t="shared" si="6"/>
        <v>9506.9880000000012</v>
      </c>
      <c r="N17" s="46">
        <f t="shared" si="6"/>
        <v>8602.7530000000006</v>
      </c>
      <c r="O17" s="46">
        <f t="shared" si="6"/>
        <v>8602.7530000000006</v>
      </c>
      <c r="P17" s="34"/>
    </row>
    <row r="18" spans="1:16" ht="46.5" x14ac:dyDescent="0.25">
      <c r="A18" s="97"/>
      <c r="B18" s="99"/>
      <c r="C18" s="43" t="s">
        <v>13</v>
      </c>
      <c r="D18" s="25"/>
      <c r="E18" s="26"/>
      <c r="F18" s="26"/>
      <c r="G18" s="26"/>
      <c r="H18" s="47"/>
      <c r="I18" s="48"/>
      <c r="J18" s="73"/>
      <c r="K18" s="73"/>
      <c r="L18" s="47"/>
      <c r="M18" s="48"/>
      <c r="N18" s="47"/>
      <c r="O18" s="47"/>
      <c r="P18" s="5"/>
    </row>
    <row r="19" spans="1:16" ht="23.25" x14ac:dyDescent="0.25">
      <c r="A19" s="97"/>
      <c r="B19" s="99"/>
      <c r="C19" s="79"/>
      <c r="D19" s="76"/>
      <c r="E19" s="80"/>
      <c r="F19" s="95">
        <v>1120010350</v>
      </c>
      <c r="G19" s="77">
        <v>111</v>
      </c>
      <c r="H19" s="49">
        <v>0</v>
      </c>
      <c r="I19" s="49">
        <v>0</v>
      </c>
      <c r="J19" s="49">
        <v>0</v>
      </c>
      <c r="K19" s="49">
        <v>0</v>
      </c>
      <c r="L19" s="49">
        <v>47.484999999999999</v>
      </c>
      <c r="M19" s="49">
        <v>47.484999999999999</v>
      </c>
      <c r="N19" s="49">
        <v>0</v>
      </c>
      <c r="O19" s="49">
        <v>0</v>
      </c>
      <c r="P19" s="65"/>
    </row>
    <row r="20" spans="1:16" ht="23.25" x14ac:dyDescent="0.25">
      <c r="A20" s="97"/>
      <c r="B20" s="99"/>
      <c r="C20" s="79"/>
      <c r="D20" s="76"/>
      <c r="E20" s="80"/>
      <c r="F20" s="96"/>
      <c r="G20" s="77">
        <v>119</v>
      </c>
      <c r="H20" s="49">
        <v>0</v>
      </c>
      <c r="I20" s="49">
        <v>0</v>
      </c>
      <c r="J20" s="49">
        <v>0</v>
      </c>
      <c r="K20" s="49">
        <v>0</v>
      </c>
      <c r="L20" s="49">
        <v>14.34</v>
      </c>
      <c r="M20" s="49">
        <v>14.34</v>
      </c>
      <c r="N20" s="49">
        <v>0</v>
      </c>
      <c r="O20" s="49">
        <v>0</v>
      </c>
      <c r="P20" s="65"/>
    </row>
    <row r="21" spans="1:16" ht="23.25" customHeight="1" x14ac:dyDescent="0.25">
      <c r="A21" s="97"/>
      <c r="B21" s="99"/>
      <c r="C21" s="100" t="s">
        <v>59</v>
      </c>
      <c r="D21" s="102" t="s">
        <v>80</v>
      </c>
      <c r="E21" s="102" t="s">
        <v>81</v>
      </c>
      <c r="F21" s="95">
        <v>1120010380</v>
      </c>
      <c r="G21" s="67">
        <v>111</v>
      </c>
      <c r="H21" s="49">
        <v>64.016000000000005</v>
      </c>
      <c r="I21" s="49">
        <v>64.016000000000005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65"/>
    </row>
    <row r="22" spans="1:16" ht="23.25" customHeight="1" x14ac:dyDescent="0.25">
      <c r="A22" s="97"/>
      <c r="B22" s="99"/>
      <c r="C22" s="101"/>
      <c r="D22" s="103"/>
      <c r="E22" s="103"/>
      <c r="F22" s="96"/>
      <c r="G22" s="67">
        <v>119</v>
      </c>
      <c r="H22" s="49">
        <v>19.332999999999998</v>
      </c>
      <c r="I22" s="49">
        <v>19.332999999999998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65"/>
    </row>
    <row r="23" spans="1:16" ht="23.25" customHeight="1" x14ac:dyDescent="0.25">
      <c r="A23" s="97"/>
      <c r="B23" s="99"/>
      <c r="C23" s="101"/>
      <c r="D23" s="103"/>
      <c r="E23" s="103"/>
      <c r="F23" s="95">
        <v>1120010470</v>
      </c>
      <c r="G23" s="63">
        <v>111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65"/>
    </row>
    <row r="24" spans="1:16" ht="23.25" customHeight="1" x14ac:dyDescent="0.25">
      <c r="A24" s="97"/>
      <c r="B24" s="99"/>
      <c r="C24" s="101"/>
      <c r="D24" s="103"/>
      <c r="E24" s="103"/>
      <c r="F24" s="96"/>
      <c r="G24" s="63">
        <v>119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65"/>
    </row>
    <row r="25" spans="1:16" ht="23.25" customHeight="1" x14ac:dyDescent="0.25">
      <c r="A25" s="97"/>
      <c r="B25" s="99"/>
      <c r="C25" s="101"/>
      <c r="D25" s="103"/>
      <c r="E25" s="103"/>
      <c r="F25" s="98" t="s">
        <v>72</v>
      </c>
      <c r="G25" s="78" t="s">
        <v>74</v>
      </c>
      <c r="H25" s="50">
        <v>5712.96</v>
      </c>
      <c r="I25" s="50">
        <v>5712.9589999999998</v>
      </c>
      <c r="J25" s="74">
        <f>1491.177+1285.7</f>
        <v>2776.877</v>
      </c>
      <c r="K25" s="74">
        <v>2734.335</v>
      </c>
      <c r="L25" s="49">
        <v>6066.93</v>
      </c>
      <c r="M25" s="49">
        <v>6066.93</v>
      </c>
      <c r="N25" s="49">
        <v>5958.93</v>
      </c>
      <c r="O25" s="49">
        <f>N25</f>
        <v>5958.93</v>
      </c>
      <c r="P25" s="65"/>
    </row>
    <row r="26" spans="1:16" ht="23.25" customHeight="1" x14ac:dyDescent="0.25">
      <c r="A26" s="97"/>
      <c r="B26" s="99"/>
      <c r="C26" s="101"/>
      <c r="D26" s="103"/>
      <c r="E26" s="103"/>
      <c r="F26" s="98"/>
      <c r="G26" s="78" t="s">
        <v>75</v>
      </c>
      <c r="H26" s="51">
        <v>1725.3140000000001</v>
      </c>
      <c r="I26" s="50">
        <v>1725.3140000000001</v>
      </c>
      <c r="J26" s="74">
        <f>560.363+518.03</f>
        <v>1078.393</v>
      </c>
      <c r="K26" s="74">
        <v>834.04399999999998</v>
      </c>
      <c r="L26" s="49">
        <v>1819.597</v>
      </c>
      <c r="M26" s="49">
        <v>1816.2629999999999</v>
      </c>
      <c r="N26" s="49">
        <v>1799.597</v>
      </c>
      <c r="O26" s="49">
        <f t="shared" ref="O26:O27" si="7">N26</f>
        <v>1799.597</v>
      </c>
      <c r="P26" s="65"/>
    </row>
    <row r="27" spans="1:16" ht="23.25" customHeight="1" x14ac:dyDescent="0.25">
      <c r="A27" s="97"/>
      <c r="B27" s="99"/>
      <c r="C27" s="101"/>
      <c r="D27" s="103"/>
      <c r="E27" s="103"/>
      <c r="F27" s="98"/>
      <c r="G27" s="78" t="s">
        <v>76</v>
      </c>
      <c r="H27" s="50">
        <v>914.24400000000003</v>
      </c>
      <c r="I27" s="50">
        <v>911.71699999999998</v>
      </c>
      <c r="J27" s="74">
        <f>411.952+231.547</f>
        <v>643.49900000000002</v>
      </c>
      <c r="K27" s="74">
        <v>628.81700000000001</v>
      </c>
      <c r="L27" s="49">
        <v>1095.3820000000001</v>
      </c>
      <c r="M27" s="50">
        <v>1093.25</v>
      </c>
      <c r="N27" s="49">
        <v>844.226</v>
      </c>
      <c r="O27" s="49">
        <f t="shared" si="7"/>
        <v>844.226</v>
      </c>
      <c r="P27" s="65"/>
    </row>
    <row r="28" spans="1:16" ht="33.75" customHeight="1" x14ac:dyDescent="0.25">
      <c r="A28" s="97"/>
      <c r="B28" s="99"/>
      <c r="C28" s="101"/>
      <c r="D28" s="103"/>
      <c r="E28" s="103"/>
      <c r="F28" s="98" t="s">
        <v>92</v>
      </c>
      <c r="G28" s="58" t="s">
        <v>74</v>
      </c>
      <c r="H28" s="49">
        <v>0</v>
      </c>
      <c r="I28" s="49">
        <v>0</v>
      </c>
      <c r="J28" s="49">
        <v>0</v>
      </c>
      <c r="K28" s="49">
        <v>0</v>
      </c>
      <c r="L28" s="49">
        <v>360</v>
      </c>
      <c r="M28" s="49">
        <v>360</v>
      </c>
      <c r="N28" s="49">
        <v>0</v>
      </c>
      <c r="O28" s="49">
        <v>0</v>
      </c>
      <c r="P28" s="135"/>
    </row>
    <row r="29" spans="1:16" ht="43.5" customHeight="1" x14ac:dyDescent="0.25">
      <c r="A29" s="97"/>
      <c r="B29" s="99"/>
      <c r="C29" s="101"/>
      <c r="D29" s="103"/>
      <c r="E29" s="103"/>
      <c r="F29" s="98"/>
      <c r="G29" s="58" t="s">
        <v>75</v>
      </c>
      <c r="H29" s="49">
        <v>0</v>
      </c>
      <c r="I29" s="49">
        <v>0</v>
      </c>
      <c r="J29" s="49">
        <v>0</v>
      </c>
      <c r="K29" s="49">
        <v>0</v>
      </c>
      <c r="L29" s="49">
        <v>108.72</v>
      </c>
      <c r="M29" s="49">
        <v>108.72</v>
      </c>
      <c r="N29" s="49">
        <v>0</v>
      </c>
      <c r="O29" s="49">
        <v>0</v>
      </c>
      <c r="P29" s="136"/>
    </row>
    <row r="30" spans="1:16" x14ac:dyDescent="0.25">
      <c r="A30" s="17"/>
      <c r="P30" s="1"/>
    </row>
    <row r="31" spans="1:16" x14ac:dyDescent="0.25">
      <c r="A31" s="17"/>
      <c r="P31" s="1"/>
    </row>
    <row r="32" spans="1:16" ht="30.75" x14ac:dyDescent="0.25">
      <c r="A32" s="110" t="s">
        <v>93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</row>
    <row r="33" spans="1:16" x14ac:dyDescent="0.25">
      <c r="A33" s="17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75"/>
      <c r="K34" s="75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75"/>
      <c r="K35" s="75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75"/>
      <c r="K36" s="75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75"/>
      <c r="K37" s="75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75"/>
      <c r="K38" s="75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75"/>
      <c r="K39" s="75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75"/>
      <c r="K40" s="75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75"/>
      <c r="K41" s="75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75"/>
      <c r="K42" s="75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75"/>
      <c r="K43" s="75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75"/>
      <c r="K44" s="75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75"/>
      <c r="K45" s="75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75"/>
      <c r="K46" s="75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75"/>
      <c r="K47" s="75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75"/>
      <c r="K48" s="75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75"/>
      <c r="K49" s="75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75"/>
      <c r="K50" s="75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75"/>
      <c r="K51" s="75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75"/>
      <c r="K52" s="75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75"/>
      <c r="K53" s="75"/>
      <c r="L53" s="1"/>
      <c r="M53" s="1"/>
      <c r="N53" s="1"/>
      <c r="O53" s="1"/>
      <c r="P53" s="1"/>
    </row>
  </sheetData>
  <mergeCells count="37">
    <mergeCell ref="A32:P32"/>
    <mergeCell ref="H3:O3"/>
    <mergeCell ref="H4:I6"/>
    <mergeCell ref="J5:K6"/>
    <mergeCell ref="L5:M6"/>
    <mergeCell ref="N5:N7"/>
    <mergeCell ref="O5:O7"/>
    <mergeCell ref="P3:P7"/>
    <mergeCell ref="A8:A11"/>
    <mergeCell ref="B8:B11"/>
    <mergeCell ref="A12:A16"/>
    <mergeCell ref="B12:B16"/>
    <mergeCell ref="P28:P29"/>
    <mergeCell ref="C14:C16"/>
    <mergeCell ref="D14:D16"/>
    <mergeCell ref="E14:E15"/>
    <mergeCell ref="A1:P1"/>
    <mergeCell ref="A3:A6"/>
    <mergeCell ref="B3:B6"/>
    <mergeCell ref="C3:C6"/>
    <mergeCell ref="D3:G4"/>
    <mergeCell ref="N4:O4"/>
    <mergeCell ref="D5:D6"/>
    <mergeCell ref="F5:F6"/>
    <mergeCell ref="G5:G6"/>
    <mergeCell ref="J4:M4"/>
    <mergeCell ref="E5:E6"/>
    <mergeCell ref="F23:F24"/>
    <mergeCell ref="A17:A29"/>
    <mergeCell ref="F28:F29"/>
    <mergeCell ref="B17:B29"/>
    <mergeCell ref="C21:C29"/>
    <mergeCell ref="D21:D29"/>
    <mergeCell ref="E21:E29"/>
    <mergeCell ref="F21:F22"/>
    <mergeCell ref="F19:F20"/>
    <mergeCell ref="F25:F27"/>
  </mergeCells>
  <pageMargins left="0.23622047244094491" right="0.23622047244094491" top="0.74803149606299213" bottom="0.74803149606299213" header="0.31496062992125984" footer="0.31496062992125984"/>
  <pageSetup paperSize="9" scale="35" fitToHeight="2" orientation="landscape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view="pageBreakPreview" zoomScale="60" zoomScaleNormal="75" workbookViewId="0">
      <selection activeCell="A2" sqref="A2"/>
    </sheetView>
  </sheetViews>
  <sheetFormatPr defaultRowHeight="15" x14ac:dyDescent="0.25"/>
  <cols>
    <col min="1" max="1" width="18.28515625" customWidth="1"/>
    <col min="2" max="2" width="28.7109375" customWidth="1"/>
    <col min="3" max="3" width="27.28515625" customWidth="1"/>
    <col min="4" max="4" width="17" customWidth="1"/>
    <col min="5" max="5" width="18" customWidth="1"/>
    <col min="6" max="6" width="13.42578125" customWidth="1"/>
    <col min="7" max="7" width="16" customWidth="1"/>
    <col min="8" max="8" width="15.28515625" customWidth="1"/>
    <col min="9" max="11" width="15.5703125" customWidth="1"/>
    <col min="12" max="12" width="5.5703125" customWidth="1"/>
  </cols>
  <sheetData>
    <row r="1" spans="1:21" ht="69" customHeight="1" x14ac:dyDescent="0.25">
      <c r="A1" s="139" t="s">
        <v>95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1"/>
      <c r="N1" s="11"/>
      <c r="O1" s="11"/>
      <c r="P1" s="11"/>
      <c r="Q1" s="11"/>
      <c r="R1" s="11"/>
      <c r="S1" s="11"/>
      <c r="T1" s="11"/>
      <c r="U1" s="11"/>
    </row>
    <row r="2" spans="1:21" ht="18.75" x14ac:dyDescent="0.25">
      <c r="A2" s="3"/>
      <c r="M2" s="12"/>
      <c r="N2" s="13"/>
      <c r="O2" s="13"/>
      <c r="P2" s="13"/>
      <c r="Q2" s="13"/>
      <c r="R2" s="13"/>
      <c r="S2" s="13"/>
      <c r="T2" s="13"/>
      <c r="U2" s="13"/>
    </row>
    <row r="3" spans="1:21" ht="79.5" customHeight="1" x14ac:dyDescent="0.25">
      <c r="A3" s="81" t="s">
        <v>16</v>
      </c>
      <c r="B3" s="81" t="s">
        <v>17</v>
      </c>
      <c r="C3" s="81" t="s">
        <v>65</v>
      </c>
      <c r="D3" s="81" t="s">
        <v>77</v>
      </c>
      <c r="E3" s="81"/>
      <c r="F3" s="144"/>
      <c r="G3" s="144"/>
      <c r="H3" s="144"/>
      <c r="I3" s="87"/>
      <c r="J3" s="86" t="s">
        <v>46</v>
      </c>
      <c r="K3" s="87"/>
      <c r="L3" s="140" t="s">
        <v>66</v>
      </c>
      <c r="M3" s="12"/>
      <c r="N3" s="13"/>
      <c r="O3" s="13"/>
      <c r="P3" s="13"/>
      <c r="Q3" s="13"/>
      <c r="R3" s="13"/>
      <c r="S3" s="13"/>
      <c r="T3" s="13"/>
      <c r="U3" s="13"/>
    </row>
    <row r="4" spans="1:21" ht="27" customHeight="1" x14ac:dyDescent="0.25">
      <c r="A4" s="81"/>
      <c r="B4" s="81"/>
      <c r="C4" s="81"/>
      <c r="D4" s="81"/>
      <c r="E4" s="81"/>
      <c r="F4" s="86" t="s">
        <v>45</v>
      </c>
      <c r="G4" s="87"/>
      <c r="H4" s="145" t="s">
        <v>1</v>
      </c>
      <c r="I4" s="146"/>
      <c r="J4" s="147" t="s">
        <v>84</v>
      </c>
      <c r="K4" s="147" t="s">
        <v>85</v>
      </c>
      <c r="L4" s="141"/>
      <c r="M4" s="2"/>
      <c r="N4" s="2"/>
      <c r="O4" s="2"/>
      <c r="P4" s="2"/>
      <c r="Q4" s="2"/>
      <c r="R4" s="2"/>
      <c r="S4" s="2"/>
      <c r="T4" s="2"/>
      <c r="U4" s="2"/>
    </row>
    <row r="5" spans="1:21" ht="21.75" customHeight="1" x14ac:dyDescent="0.25">
      <c r="A5" s="81"/>
      <c r="B5" s="81"/>
      <c r="C5" s="81"/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149"/>
      <c r="K5" s="149"/>
      <c r="L5" s="142"/>
      <c r="M5" s="14"/>
      <c r="N5" s="14"/>
      <c r="O5" s="14"/>
      <c r="P5" s="14"/>
      <c r="Q5" s="14"/>
      <c r="R5" s="14"/>
      <c r="S5" s="15"/>
      <c r="T5" s="15"/>
      <c r="U5" s="15"/>
    </row>
    <row r="6" spans="1:21" ht="15" customHeight="1" x14ac:dyDescent="0.25">
      <c r="A6" s="81" t="s">
        <v>49</v>
      </c>
      <c r="B6" s="143" t="s">
        <v>70</v>
      </c>
      <c r="C6" s="143" t="s">
        <v>18</v>
      </c>
      <c r="D6" s="20">
        <f t="shared" ref="D6:E6" si="0">D10+D12</f>
        <v>81114.797999999995</v>
      </c>
      <c r="E6" s="20">
        <f t="shared" si="0"/>
        <v>81112.27</v>
      </c>
      <c r="F6" s="20">
        <f t="shared" ref="F6:K6" si="1">F10+F12</f>
        <v>37073.069000000003</v>
      </c>
      <c r="G6" s="20">
        <f t="shared" si="1"/>
        <v>36771.495999999999</v>
      </c>
      <c r="H6" s="20">
        <f t="shared" si="1"/>
        <v>76268.535000000003</v>
      </c>
      <c r="I6" s="20">
        <f t="shared" si="1"/>
        <v>76263.069000000003</v>
      </c>
      <c r="J6" s="20">
        <f t="shared" si="1"/>
        <v>69295.138999999996</v>
      </c>
      <c r="K6" s="20">
        <f t="shared" si="1"/>
        <v>69295.138999999996</v>
      </c>
      <c r="L6" s="19"/>
      <c r="M6" s="14"/>
      <c r="N6" s="14"/>
      <c r="O6" s="14"/>
      <c r="P6" s="14"/>
      <c r="Q6" s="14"/>
      <c r="R6" s="14"/>
      <c r="S6" s="15"/>
      <c r="T6" s="15"/>
      <c r="U6" s="15"/>
    </row>
    <row r="7" spans="1:21" ht="15.75" x14ac:dyDescent="0.25">
      <c r="A7" s="81"/>
      <c r="B7" s="143"/>
      <c r="C7" s="143"/>
      <c r="D7" s="62"/>
      <c r="E7" s="62"/>
      <c r="F7" s="20"/>
      <c r="G7" s="20"/>
      <c r="H7" s="20"/>
      <c r="I7" s="20"/>
      <c r="J7" s="20"/>
      <c r="K7" s="20"/>
      <c r="L7" s="19"/>
      <c r="M7" s="7"/>
      <c r="N7" s="7"/>
      <c r="O7" s="7"/>
      <c r="P7" s="7"/>
      <c r="Q7" s="7"/>
      <c r="R7" s="7"/>
      <c r="S7" s="7"/>
      <c r="T7" s="7"/>
      <c r="U7" s="7"/>
    </row>
    <row r="8" spans="1:21" ht="15.75" x14ac:dyDescent="0.25">
      <c r="A8" s="81"/>
      <c r="B8" s="143"/>
      <c r="C8" s="5" t="s">
        <v>19</v>
      </c>
      <c r="D8" s="62"/>
      <c r="E8" s="62"/>
      <c r="F8" s="20"/>
      <c r="G8" s="20"/>
      <c r="H8" s="20"/>
      <c r="I8" s="20"/>
      <c r="J8" s="20"/>
      <c r="K8" s="20"/>
      <c r="L8" s="19"/>
      <c r="M8" s="8"/>
      <c r="N8" s="8"/>
      <c r="O8" s="8"/>
      <c r="P8" s="8"/>
      <c r="Q8" s="8"/>
      <c r="R8" s="8"/>
      <c r="S8" s="8"/>
      <c r="T8" s="8"/>
      <c r="U8" s="8"/>
    </row>
    <row r="9" spans="1:21" ht="15.75" x14ac:dyDescent="0.25">
      <c r="A9" s="81"/>
      <c r="B9" s="143"/>
      <c r="C9" s="5" t="s">
        <v>23</v>
      </c>
      <c r="D9" s="62"/>
      <c r="E9" s="62"/>
      <c r="F9" s="20"/>
      <c r="G9" s="20"/>
      <c r="H9" s="20"/>
      <c r="I9" s="20"/>
      <c r="J9" s="20"/>
      <c r="K9" s="20"/>
      <c r="L9" s="19"/>
      <c r="M9" s="2"/>
      <c r="N9" s="2"/>
      <c r="O9" s="2"/>
      <c r="P9" s="2"/>
      <c r="Q9" s="2"/>
      <c r="R9" s="2"/>
      <c r="S9" s="2"/>
      <c r="T9" s="2"/>
      <c r="U9" s="2"/>
    </row>
    <row r="10" spans="1:21" ht="15.75" x14ac:dyDescent="0.25">
      <c r="A10" s="81"/>
      <c r="B10" s="143"/>
      <c r="C10" s="5" t="s">
        <v>20</v>
      </c>
      <c r="D10" s="20">
        <f>D17+D24</f>
        <v>9533.8490000000002</v>
      </c>
      <c r="E10" s="20">
        <f>E17+E24</f>
        <v>9533.8490000000002</v>
      </c>
      <c r="F10" s="20">
        <f t="shared" ref="F10:K10" si="2">F17+F24</f>
        <v>5467.8</v>
      </c>
      <c r="G10" s="20">
        <f t="shared" si="2"/>
        <v>5467.8</v>
      </c>
      <c r="H10" s="20">
        <f t="shared" si="2"/>
        <v>10997.925000000001</v>
      </c>
      <c r="I10" s="20">
        <f t="shared" si="2"/>
        <v>10997.925000000001</v>
      </c>
      <c r="J10" s="20">
        <f t="shared" si="2"/>
        <v>8748.9</v>
      </c>
      <c r="K10" s="20">
        <f t="shared" si="2"/>
        <v>8748.9</v>
      </c>
      <c r="L10" s="19"/>
      <c r="M10" s="2"/>
      <c r="N10" s="2"/>
      <c r="O10" s="2"/>
      <c r="P10" s="2"/>
      <c r="Q10" s="2"/>
      <c r="R10" s="2"/>
      <c r="S10" s="2"/>
      <c r="T10" s="2"/>
      <c r="U10" s="2"/>
    </row>
    <row r="11" spans="1:21" ht="31.5" x14ac:dyDescent="0.25">
      <c r="A11" s="81"/>
      <c r="B11" s="143"/>
      <c r="C11" s="5" t="s">
        <v>21</v>
      </c>
      <c r="D11" s="62"/>
      <c r="E11" s="62"/>
      <c r="F11" s="20"/>
      <c r="G11" s="20"/>
      <c r="H11" s="20"/>
      <c r="I11" s="20"/>
      <c r="J11" s="20"/>
      <c r="K11" s="20"/>
      <c r="L11" s="19"/>
      <c r="M11" s="2"/>
      <c r="N11" s="2"/>
      <c r="O11" s="2"/>
      <c r="P11" s="2"/>
      <c r="Q11" s="2"/>
      <c r="R11" s="2"/>
      <c r="S11" s="2"/>
      <c r="T11" s="2"/>
      <c r="U11" s="2"/>
    </row>
    <row r="12" spans="1:21" ht="31.5" x14ac:dyDescent="0.25">
      <c r="A12" s="81"/>
      <c r="B12" s="143"/>
      <c r="C12" s="5" t="s">
        <v>50</v>
      </c>
      <c r="D12" s="20">
        <f>D19+D26</f>
        <v>71580.948999999993</v>
      </c>
      <c r="E12" s="20">
        <f>E19+E26</f>
        <v>71578.421000000002</v>
      </c>
      <c r="F12" s="20">
        <f t="shared" ref="F12:K12" si="3">F19+F26</f>
        <v>31605.269</v>
      </c>
      <c r="G12" s="20">
        <f t="shared" si="3"/>
        <v>31303.696</v>
      </c>
      <c r="H12" s="20">
        <f t="shared" si="3"/>
        <v>65270.61</v>
      </c>
      <c r="I12" s="20">
        <f t="shared" si="3"/>
        <v>65265.144</v>
      </c>
      <c r="J12" s="20">
        <f t="shared" si="3"/>
        <v>60546.239000000001</v>
      </c>
      <c r="K12" s="20">
        <f t="shared" si="3"/>
        <v>60546.239000000001</v>
      </c>
      <c r="L12" s="19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x14ac:dyDescent="0.25">
      <c r="A13" s="81"/>
      <c r="B13" s="143"/>
      <c r="C13" s="5" t="s">
        <v>22</v>
      </c>
      <c r="D13" s="62"/>
      <c r="E13" s="62"/>
      <c r="F13" s="20"/>
      <c r="G13" s="20"/>
      <c r="H13" s="20"/>
      <c r="I13" s="20"/>
      <c r="J13" s="20"/>
      <c r="K13" s="20"/>
      <c r="L13" s="19"/>
      <c r="M13" s="2"/>
      <c r="N13" s="2"/>
      <c r="O13" s="2"/>
      <c r="P13" s="2"/>
      <c r="Q13" s="2"/>
      <c r="R13" s="2"/>
      <c r="S13" s="2"/>
      <c r="T13" s="2"/>
      <c r="U13" s="2"/>
    </row>
    <row r="14" spans="1:21" ht="32.25" customHeight="1" x14ac:dyDescent="0.25">
      <c r="A14" s="143" t="s">
        <v>14</v>
      </c>
      <c r="B14" s="143" t="s">
        <v>67</v>
      </c>
      <c r="C14" s="5" t="s">
        <v>18</v>
      </c>
      <c r="D14" s="20">
        <f t="shared" ref="D14:E14" si="4">D17+D19</f>
        <v>72678.930999999997</v>
      </c>
      <c r="E14" s="20">
        <f t="shared" si="4"/>
        <v>72678.930999999997</v>
      </c>
      <c r="F14" s="20">
        <f t="shared" ref="F14:K14" si="5">F17+F19</f>
        <v>32574.3</v>
      </c>
      <c r="G14" s="20">
        <f t="shared" si="5"/>
        <v>32574.3</v>
      </c>
      <c r="H14" s="20">
        <f t="shared" si="5"/>
        <v>66756.081000000006</v>
      </c>
      <c r="I14" s="20">
        <f t="shared" si="5"/>
        <v>66756.081000000006</v>
      </c>
      <c r="J14" s="20">
        <f t="shared" si="5"/>
        <v>60692.385999999999</v>
      </c>
      <c r="K14" s="20">
        <f t="shared" si="5"/>
        <v>60692.385999999999</v>
      </c>
      <c r="L14" s="19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143"/>
      <c r="B15" s="143"/>
      <c r="C15" s="5" t="s">
        <v>19</v>
      </c>
      <c r="D15" s="62"/>
      <c r="E15" s="62"/>
      <c r="F15" s="20"/>
      <c r="G15" s="20"/>
      <c r="H15" s="20"/>
      <c r="I15" s="20"/>
      <c r="J15" s="20"/>
      <c r="K15" s="20"/>
      <c r="L15" s="19"/>
      <c r="M15" s="2"/>
      <c r="N15" s="2"/>
      <c r="O15" s="2"/>
      <c r="P15" s="2"/>
      <c r="Q15" s="2"/>
      <c r="R15" s="2"/>
      <c r="S15" s="2"/>
      <c r="T15" s="2"/>
      <c r="U15" s="2"/>
    </row>
    <row r="16" spans="1:21" ht="24" customHeight="1" x14ac:dyDescent="0.25">
      <c r="A16" s="143"/>
      <c r="B16" s="143"/>
      <c r="C16" s="5" t="s">
        <v>23</v>
      </c>
      <c r="D16" s="62"/>
      <c r="E16" s="62"/>
      <c r="F16" s="20"/>
      <c r="G16" s="20"/>
      <c r="H16" s="20"/>
      <c r="I16" s="20"/>
      <c r="J16" s="20"/>
      <c r="K16" s="20"/>
      <c r="L16" s="19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x14ac:dyDescent="0.25">
      <c r="A17" s="143"/>
      <c r="B17" s="143"/>
      <c r="C17" s="5" t="s">
        <v>20</v>
      </c>
      <c r="D17" s="62">
        <f>Лист5!H14</f>
        <v>9450.5</v>
      </c>
      <c r="E17" s="62">
        <f>Лист5!I14</f>
        <v>9450.5</v>
      </c>
      <c r="F17" s="20">
        <f>Лист5!J14</f>
        <v>5467.8</v>
      </c>
      <c r="G17" s="20">
        <f>Лист5!K14</f>
        <v>5467.8</v>
      </c>
      <c r="H17" s="20">
        <f>Лист5!L14</f>
        <v>10936.1</v>
      </c>
      <c r="I17" s="20">
        <f>Лист5!M14</f>
        <v>10936.1</v>
      </c>
      <c r="J17" s="20">
        <f>Лист5!N14</f>
        <v>8748.9</v>
      </c>
      <c r="K17" s="20">
        <f>Лист5!O14</f>
        <v>8748.9</v>
      </c>
      <c r="L17" s="19"/>
      <c r="M17" s="2"/>
      <c r="N17" s="2"/>
      <c r="O17" s="2"/>
      <c r="P17" s="2"/>
      <c r="Q17" s="2"/>
      <c r="R17" s="2"/>
      <c r="S17" s="2"/>
      <c r="T17" s="2"/>
      <c r="U17" s="2"/>
    </row>
    <row r="18" spans="1:21" ht="31.5" x14ac:dyDescent="0.25">
      <c r="A18" s="143"/>
      <c r="B18" s="143"/>
      <c r="C18" s="5" t="s">
        <v>21</v>
      </c>
      <c r="D18" s="20"/>
      <c r="E18" s="20"/>
      <c r="F18" s="20"/>
      <c r="G18" s="20"/>
      <c r="H18" s="20"/>
      <c r="I18" s="20"/>
      <c r="J18" s="20"/>
      <c r="K18" s="20"/>
      <c r="L18" s="19"/>
      <c r="M18" s="2"/>
      <c r="N18" s="2"/>
      <c r="O18" s="2"/>
      <c r="P18" s="2"/>
      <c r="Q18" s="2"/>
      <c r="R18" s="2"/>
      <c r="S18" s="2"/>
      <c r="T18" s="2"/>
      <c r="U18" s="2"/>
    </row>
    <row r="19" spans="1:21" ht="31.5" x14ac:dyDescent="0.25">
      <c r="A19" s="143"/>
      <c r="B19" s="143"/>
      <c r="C19" s="5" t="s">
        <v>51</v>
      </c>
      <c r="D19" s="62">
        <f>Лист5!H16+Лист5!H15</f>
        <v>63228.430999999997</v>
      </c>
      <c r="E19" s="62">
        <f>Лист5!I16+Лист5!I15</f>
        <v>63228.430999999997</v>
      </c>
      <c r="F19" s="62">
        <f>Лист5!J16+Лист5!J15</f>
        <v>27106.5</v>
      </c>
      <c r="G19" s="62">
        <f>Лист5!K16+Лист5!K15</f>
        <v>27106.5</v>
      </c>
      <c r="H19" s="62">
        <f>Лист5!L16+Лист5!L15</f>
        <v>55819.981</v>
      </c>
      <c r="I19" s="62">
        <f>Лист5!M16+Лист5!M15</f>
        <v>55819.981</v>
      </c>
      <c r="J19" s="62">
        <f>Лист5!N16+Лист5!N15</f>
        <v>51943.485999999997</v>
      </c>
      <c r="K19" s="62">
        <f>Лист5!O16+Лист5!O15</f>
        <v>51943.485999999997</v>
      </c>
      <c r="L19" s="19"/>
      <c r="M19" s="2"/>
      <c r="N19" s="2"/>
      <c r="O19" s="2"/>
      <c r="P19" s="2"/>
      <c r="Q19" s="2"/>
      <c r="R19" s="2"/>
      <c r="S19" s="2"/>
      <c r="T19" s="2"/>
      <c r="U19" s="2"/>
    </row>
    <row r="20" spans="1:21" ht="24.75" customHeight="1" x14ac:dyDescent="0.25">
      <c r="A20" s="143"/>
      <c r="B20" s="143"/>
      <c r="C20" s="5" t="s">
        <v>22</v>
      </c>
      <c r="D20" s="62"/>
      <c r="E20" s="62"/>
      <c r="F20" s="20"/>
      <c r="G20" s="20"/>
      <c r="H20" s="20"/>
      <c r="I20" s="20"/>
      <c r="J20" s="20"/>
      <c r="K20" s="20"/>
      <c r="L20" s="19"/>
      <c r="M20" s="16"/>
      <c r="N20" s="16"/>
      <c r="O20" s="16"/>
      <c r="P20" s="16"/>
      <c r="Q20" s="16"/>
      <c r="R20" s="16"/>
      <c r="S20" s="9"/>
      <c r="T20" s="16"/>
      <c r="U20" s="16"/>
    </row>
    <row r="21" spans="1:21" ht="24.75" customHeight="1" x14ac:dyDescent="0.25">
      <c r="A21" s="147" t="s">
        <v>52</v>
      </c>
      <c r="B21" s="147" t="s">
        <v>68</v>
      </c>
      <c r="C21" s="5" t="s">
        <v>18</v>
      </c>
      <c r="D21" s="20">
        <f>D26+D24</f>
        <v>8435.8670000000002</v>
      </c>
      <c r="E21" s="20">
        <f t="shared" ref="E21:K21" si="6">E26+E24</f>
        <v>8433.3389999999999</v>
      </c>
      <c r="F21" s="20">
        <f t="shared" si="6"/>
        <v>4498.7690000000002</v>
      </c>
      <c r="G21" s="20">
        <f t="shared" si="6"/>
        <v>4197.1959999999999</v>
      </c>
      <c r="H21" s="20">
        <f t="shared" si="6"/>
        <v>9512.4539999999997</v>
      </c>
      <c r="I21" s="20">
        <f t="shared" si="6"/>
        <v>9506.9879999999994</v>
      </c>
      <c r="J21" s="20">
        <f t="shared" si="6"/>
        <v>8602.7530000000006</v>
      </c>
      <c r="K21" s="20">
        <f t="shared" si="6"/>
        <v>8602.7530000000006</v>
      </c>
      <c r="L21" s="19"/>
      <c r="M21" s="10"/>
      <c r="N21" s="10"/>
      <c r="O21" s="10"/>
      <c r="P21" s="10"/>
      <c r="Q21" s="10"/>
      <c r="R21" s="10"/>
      <c r="S21" s="9"/>
      <c r="T21" s="10"/>
      <c r="U21" s="10"/>
    </row>
    <row r="22" spans="1:21" ht="15.75" x14ac:dyDescent="0.25">
      <c r="A22" s="148"/>
      <c r="B22" s="148"/>
      <c r="C22" s="5" t="s">
        <v>19</v>
      </c>
      <c r="D22" s="62"/>
      <c r="E22" s="62"/>
      <c r="F22" s="20"/>
      <c r="G22" s="20"/>
      <c r="H22" s="20"/>
      <c r="I22" s="20"/>
      <c r="J22" s="20"/>
      <c r="K22" s="20"/>
      <c r="L22" s="19"/>
    </row>
    <row r="23" spans="1:21" ht="15.75" x14ac:dyDescent="0.25">
      <c r="A23" s="148"/>
      <c r="B23" s="148"/>
      <c r="C23" s="5" t="s">
        <v>23</v>
      </c>
      <c r="D23" s="20"/>
      <c r="E23" s="20"/>
      <c r="F23" s="20"/>
      <c r="G23" s="20"/>
      <c r="H23" s="20"/>
      <c r="I23" s="20"/>
      <c r="J23" s="20"/>
      <c r="K23" s="20"/>
      <c r="L23" s="19"/>
    </row>
    <row r="24" spans="1:21" ht="15.75" x14ac:dyDescent="0.25">
      <c r="A24" s="148"/>
      <c r="B24" s="148"/>
      <c r="C24" s="5" t="s">
        <v>20</v>
      </c>
      <c r="D24" s="20">
        <f>SUM(Лист5!H19+Лист5!H20+Лист5!H21+Лист5!H22+Лист5!H23+Лист5!H24)</f>
        <v>83.349000000000004</v>
      </c>
      <c r="E24" s="20">
        <f>SUM(Лист5!I19+Лист5!I20+Лист5!I21+Лист5!I22+Лист5!I23+Лист5!I24)</f>
        <v>83.349000000000004</v>
      </c>
      <c r="F24" s="20">
        <f>SUM(Лист5!J19+Лист5!J20+Лист5!J21+Лист5!J22+Лист5!J23+Лист5!J24)</f>
        <v>0</v>
      </c>
      <c r="G24" s="20">
        <f>SUM(Лист5!K19+Лист5!K20+Лист5!K21+Лист5!K22+Лист5!K23+Лист5!K24)</f>
        <v>0</v>
      </c>
      <c r="H24" s="20">
        <f>SUM(Лист5!L19+Лист5!L20+Лист5!L21+Лист5!L22+Лист5!L23+Лист5!L24)</f>
        <v>61.825000000000003</v>
      </c>
      <c r="I24" s="20">
        <f>SUM(Лист5!M19+Лист5!M20+Лист5!M21+Лист5!M22+Лист5!M23+Лист5!M24)</f>
        <v>61.825000000000003</v>
      </c>
      <c r="J24" s="20">
        <f>SUM(Лист5!N19+Лист5!N20+Лист5!N21+Лист5!N22+Лист5!N23+Лист5!N24)</f>
        <v>0</v>
      </c>
      <c r="K24" s="20">
        <f>SUM(Лист5!O19+Лист5!O20+Лист5!O21+Лист5!O22+Лист5!O23+Лист5!O24)</f>
        <v>0</v>
      </c>
      <c r="L24" s="19"/>
    </row>
    <row r="25" spans="1:21" ht="31.5" x14ac:dyDescent="0.25">
      <c r="A25" s="148"/>
      <c r="B25" s="148"/>
      <c r="C25" s="5" t="s">
        <v>21</v>
      </c>
      <c r="D25" s="20"/>
      <c r="E25" s="20"/>
      <c r="F25" s="20"/>
      <c r="G25" s="20"/>
      <c r="H25" s="20"/>
      <c r="I25" s="20"/>
      <c r="J25" s="20"/>
      <c r="K25" s="20"/>
      <c r="L25" s="19"/>
    </row>
    <row r="26" spans="1:21" ht="31.5" x14ac:dyDescent="0.25">
      <c r="A26" s="149"/>
      <c r="B26" s="149"/>
      <c r="C26" s="5" t="s">
        <v>54</v>
      </c>
      <c r="D26" s="62">
        <f>Лист5!H25+Лист5!H26+Лист5!H27+Лист5!H28+Лист5!H29</f>
        <v>8352.518</v>
      </c>
      <c r="E26" s="62">
        <f>Лист5!I25+Лист5!I26+Лист5!I27+Лист5!I28+Лист5!I29</f>
        <v>8349.99</v>
      </c>
      <c r="F26" s="62">
        <f>Лист5!J25+Лист5!J26+Лист5!J27+Лист5!J28+Лист5!J29</f>
        <v>4498.7690000000002</v>
      </c>
      <c r="G26" s="62">
        <f>Лист5!K25+Лист5!K26+Лист5!K27+Лист5!K28+Лист5!K29</f>
        <v>4197.1959999999999</v>
      </c>
      <c r="H26" s="62">
        <f>Лист5!L25+Лист5!L26+Лист5!L27+Лист5!L28+Лист5!L29</f>
        <v>9450.628999999999</v>
      </c>
      <c r="I26" s="62">
        <f>Лист5!M25+Лист5!M26+Лист5!M27+Лист5!M28+Лист5!M29</f>
        <v>9445.1629999999986</v>
      </c>
      <c r="J26" s="62">
        <f>Лист5!N25+Лист5!N26+Лист5!N27+Лист5!N28+Лист5!N29</f>
        <v>8602.7530000000006</v>
      </c>
      <c r="K26" s="62">
        <f>Лист5!O25+Лист5!O26+Лист5!O27+Лист5!O28+Лист5!O29</f>
        <v>8602.7530000000006</v>
      </c>
      <c r="L26" s="19"/>
    </row>
    <row r="27" spans="1:21" ht="71.25" customHeight="1" x14ac:dyDescent="0.3">
      <c r="A27" s="22" t="s">
        <v>94</v>
      </c>
      <c r="B27" s="21"/>
    </row>
  </sheetData>
  <mergeCells count="19">
    <mergeCell ref="B21:B26"/>
    <mergeCell ref="A21:A26"/>
    <mergeCell ref="J3:K3"/>
    <mergeCell ref="J4:J5"/>
    <mergeCell ref="K4:K5"/>
    <mergeCell ref="A1:L1"/>
    <mergeCell ref="A3:A5"/>
    <mergeCell ref="B3:B5"/>
    <mergeCell ref="L3:L5"/>
    <mergeCell ref="A14:A20"/>
    <mergeCell ref="B14:B20"/>
    <mergeCell ref="D3:E4"/>
    <mergeCell ref="F3:I3"/>
    <mergeCell ref="C3:C5"/>
    <mergeCell ref="A6:A13"/>
    <mergeCell ref="B6:B13"/>
    <mergeCell ref="C6:C7"/>
    <mergeCell ref="F4:G4"/>
    <mergeCell ref="H4:I4"/>
  </mergeCells>
  <pageMargins left="0.25" right="0.25" top="0.75" bottom="0.75" header="0.3" footer="0.3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Лист6</vt:lpstr>
      <vt:lpstr>Лист5</vt:lpstr>
      <vt:lpstr>Лист4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ved_specialist_budg</cp:lastModifiedBy>
  <cp:lastPrinted>2021-01-21T01:21:16Z</cp:lastPrinted>
  <dcterms:created xsi:type="dcterms:W3CDTF">2014-05-12T08:16:17Z</dcterms:created>
  <dcterms:modified xsi:type="dcterms:W3CDTF">2021-01-21T01:21:59Z</dcterms:modified>
</cp:coreProperties>
</file>