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граммы поселка на 2021-2024\Отчеты по программам поселка\2025\"/>
    </mc:Choice>
  </mc:AlternateContent>
  <bookViews>
    <workbookView xWindow="0" yWindow="0" windowWidth="23250" windowHeight="12000" activeTab="1"/>
  </bookViews>
  <sheets>
    <sheet name="приложение 9" sheetId="4" r:id="rId1"/>
    <sheet name="приложение 8" sheetId="5" r:id="rId2"/>
  </sheets>
  <definedNames>
    <definedName name="_xlnm.Print_Titles" localSheetId="1">'приложение 8'!$4:$7</definedName>
    <definedName name="_xlnm.Print_Titles" localSheetId="0">'приложение 9'!$4:$6</definedName>
    <definedName name="_xlnm.Print_Area" localSheetId="1">'приложение 8'!$A$1:$Q$16</definedName>
    <definedName name="_xlnm.Print_Area" localSheetId="0">'приложение 9'!$A:$R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1" i="4" l="1"/>
  <c r="N121" i="4"/>
  <c r="O113" i="4"/>
  <c r="N113" i="4"/>
  <c r="O105" i="4"/>
  <c r="N105" i="4"/>
  <c r="O36" i="4" l="1"/>
  <c r="N36" i="4"/>
  <c r="N95" i="4"/>
  <c r="O102" i="4"/>
  <c r="O94" i="4" s="1"/>
  <c r="N102" i="4"/>
  <c r="N94" i="4" s="1"/>
  <c r="O169" i="4" l="1"/>
  <c r="N169" i="4"/>
  <c r="O161" i="4"/>
  <c r="N161" i="4"/>
  <c r="O137" i="4"/>
  <c r="N137" i="4"/>
  <c r="O145" i="4"/>
  <c r="N145" i="4"/>
  <c r="O129" i="4"/>
  <c r="N129" i="4"/>
  <c r="C129" i="4"/>
  <c r="C130" i="4"/>
  <c r="C131" i="4"/>
  <c r="C132" i="4"/>
  <c r="C133" i="4"/>
  <c r="C134" i="4"/>
  <c r="C135" i="4"/>
  <c r="C136" i="4"/>
  <c r="N34" i="4"/>
  <c r="O34" i="4"/>
  <c r="O39" i="4"/>
  <c r="N39" i="4"/>
  <c r="N31" i="4" s="1"/>
  <c r="O190" i="4"/>
  <c r="N190" i="4"/>
  <c r="N188" i="4"/>
  <c r="O188" i="4"/>
  <c r="O193" i="4"/>
  <c r="N193" i="4"/>
  <c r="O201" i="4"/>
  <c r="N201" i="4"/>
  <c r="O209" i="4"/>
  <c r="N209" i="4"/>
  <c r="O217" i="4"/>
  <c r="N217" i="4"/>
  <c r="O61" i="4"/>
  <c r="N61" i="4"/>
  <c r="O60" i="4"/>
  <c r="N60" i="4"/>
  <c r="O59" i="4"/>
  <c r="N59" i="4"/>
  <c r="O73" i="4"/>
  <c r="N73" i="4"/>
  <c r="O12" i="4" l="1"/>
  <c r="N12" i="4"/>
  <c r="P45" i="5" l="1"/>
  <c r="Q45" i="5"/>
  <c r="Q56" i="5"/>
  <c r="P56" i="5"/>
  <c r="P24" i="5" l="1"/>
  <c r="Q24" i="5"/>
  <c r="Q15" i="5"/>
  <c r="P15" i="5"/>
  <c r="Q10" i="5"/>
  <c r="P10" i="5"/>
  <c r="O99" i="4" l="1"/>
  <c r="O91" i="4" s="1"/>
  <c r="O100" i="4"/>
  <c r="O92" i="4" s="1"/>
  <c r="N100" i="4"/>
  <c r="N92" i="4" s="1"/>
  <c r="N99" i="4"/>
  <c r="N91" i="4" s="1"/>
  <c r="O103" i="4"/>
  <c r="O95" i="4" s="1"/>
  <c r="N103" i="4"/>
  <c r="Q59" i="5"/>
  <c r="P59" i="5"/>
  <c r="Q22" i="5"/>
  <c r="P22" i="5"/>
  <c r="O89" i="4" l="1"/>
  <c r="N89" i="4"/>
  <c r="P43" i="5"/>
  <c r="Q43" i="5"/>
  <c r="J10" i="5"/>
  <c r="K10" i="5"/>
  <c r="L10" i="5"/>
  <c r="M10" i="5"/>
  <c r="N10" i="5"/>
  <c r="O10" i="5"/>
  <c r="Q8" i="5" l="1"/>
  <c r="P8" i="5"/>
  <c r="H17" i="5"/>
  <c r="I17" i="5"/>
  <c r="J17" i="5"/>
  <c r="K17" i="5"/>
  <c r="L17" i="5"/>
  <c r="M17" i="5"/>
  <c r="N17" i="5"/>
  <c r="O17" i="5"/>
  <c r="Q20" i="5"/>
  <c r="Q18" i="5" s="1"/>
  <c r="P20" i="5"/>
  <c r="P18" i="5" s="1"/>
  <c r="N185" i="4" l="1"/>
  <c r="O185" i="4"/>
  <c r="M212" i="4"/>
  <c r="M209" i="4" s="1"/>
  <c r="L212" i="4"/>
  <c r="K212" i="4"/>
  <c r="J212" i="4"/>
  <c r="J209" i="4" s="1"/>
  <c r="I212" i="4"/>
  <c r="I209" i="4" s="1"/>
  <c r="H212" i="4"/>
  <c r="G212" i="4"/>
  <c r="F212" i="4"/>
  <c r="F209" i="4" s="1"/>
  <c r="E212" i="4"/>
  <c r="E209" i="4" s="1"/>
  <c r="D212" i="4"/>
  <c r="L209" i="4"/>
  <c r="K209" i="4"/>
  <c r="H209" i="4"/>
  <c r="G209" i="4"/>
  <c r="D209" i="4"/>
  <c r="M42" i="4" l="1"/>
  <c r="L42" i="4"/>
  <c r="K42" i="4"/>
  <c r="K39" i="4" s="1"/>
  <c r="J42" i="4"/>
  <c r="J39" i="4" s="1"/>
  <c r="I42" i="4"/>
  <c r="H42" i="4"/>
  <c r="G42" i="4"/>
  <c r="G39" i="4" s="1"/>
  <c r="F42" i="4"/>
  <c r="F39" i="4" s="1"/>
  <c r="E42" i="4"/>
  <c r="D42" i="4"/>
  <c r="M39" i="4"/>
  <c r="L39" i="4"/>
  <c r="I39" i="4"/>
  <c r="H39" i="4"/>
  <c r="E39" i="4"/>
  <c r="D39" i="4"/>
  <c r="N153" i="4"/>
  <c r="O177" i="4"/>
  <c r="N177" i="4"/>
  <c r="C97" i="4"/>
  <c r="C98" i="4"/>
  <c r="D98" i="4"/>
  <c r="E98" i="4"/>
  <c r="F98" i="4"/>
  <c r="G98" i="4"/>
  <c r="H98" i="4"/>
  <c r="I98" i="4"/>
  <c r="J98" i="4"/>
  <c r="K98" i="4"/>
  <c r="L98" i="4"/>
  <c r="M98" i="4"/>
  <c r="C99" i="4"/>
  <c r="C100" i="4"/>
  <c r="C101" i="4"/>
  <c r="C102" i="4"/>
  <c r="D102" i="4"/>
  <c r="E102" i="4"/>
  <c r="F102" i="4"/>
  <c r="G102" i="4"/>
  <c r="H102" i="4"/>
  <c r="I102" i="4"/>
  <c r="J102" i="4"/>
  <c r="K102" i="4"/>
  <c r="L102" i="4"/>
  <c r="M102" i="4"/>
  <c r="N97" i="4"/>
  <c r="C103" i="4"/>
  <c r="D103" i="4"/>
  <c r="E103" i="4"/>
  <c r="F103" i="4"/>
  <c r="G103" i="4"/>
  <c r="H103" i="4"/>
  <c r="I103" i="4"/>
  <c r="J103" i="4"/>
  <c r="K103" i="4"/>
  <c r="L103" i="4"/>
  <c r="M103" i="4"/>
  <c r="C104" i="4"/>
  <c r="D104" i="4"/>
  <c r="E104" i="4"/>
  <c r="F104" i="4"/>
  <c r="G104" i="4"/>
  <c r="H104" i="4"/>
  <c r="I104" i="4"/>
  <c r="J104" i="4"/>
  <c r="K104" i="4"/>
  <c r="L104" i="4"/>
  <c r="M104" i="4"/>
  <c r="O97" i="4" l="1"/>
  <c r="O153" i="4"/>
  <c r="O55" i="4" l="1"/>
  <c r="N55" i="4"/>
  <c r="O81" i="4"/>
  <c r="N81" i="4"/>
  <c r="O64" i="4"/>
  <c r="N64" i="4"/>
  <c r="O47" i="4" l="1"/>
  <c r="O31" i="4" s="1"/>
  <c r="N23" i="4"/>
  <c r="O23" i="4"/>
  <c r="O15" i="4"/>
  <c r="N15" i="4"/>
  <c r="Q70" i="5" l="1"/>
  <c r="P70" i="5"/>
  <c r="Q68" i="5"/>
  <c r="P68" i="5"/>
  <c r="Q66" i="5"/>
  <c r="P66" i="5"/>
  <c r="Q64" i="5"/>
  <c r="P64" i="5"/>
  <c r="J63" i="5"/>
  <c r="J62" i="5" s="1"/>
  <c r="K63" i="5"/>
  <c r="K62" i="5" s="1"/>
  <c r="L63" i="5"/>
  <c r="L62" i="5" s="1"/>
  <c r="M63" i="5"/>
  <c r="M62" i="5" s="1"/>
  <c r="N63" i="5"/>
  <c r="N62" i="5" s="1"/>
  <c r="O63" i="5"/>
  <c r="O62" i="5" s="1"/>
  <c r="Q62" i="5" l="1"/>
  <c r="Q72" i="5" s="1"/>
  <c r="P62" i="5"/>
  <c r="P72" i="5" s="1"/>
  <c r="O44" i="5"/>
  <c r="O43" i="5" s="1"/>
  <c r="N44" i="5"/>
  <c r="N43" i="5" s="1"/>
  <c r="M44" i="5"/>
  <c r="M43" i="5" s="1"/>
  <c r="L44" i="5"/>
  <c r="L43" i="5" s="1"/>
  <c r="K44" i="5"/>
  <c r="K43" i="5" s="1"/>
  <c r="J44" i="5"/>
  <c r="J43" i="5" s="1"/>
  <c r="O23" i="5"/>
  <c r="O22" i="5" s="1"/>
  <c r="N23" i="5"/>
  <c r="N22" i="5" s="1"/>
  <c r="M23" i="5"/>
  <c r="M22" i="5" s="1"/>
  <c r="L23" i="5"/>
  <c r="L22" i="5" s="1"/>
  <c r="K23" i="5"/>
  <c r="K22" i="5" s="1"/>
  <c r="J23" i="5"/>
  <c r="J22" i="5" s="1"/>
  <c r="O7" i="4" l="1"/>
  <c r="O225" i="4" s="1"/>
  <c r="N7" i="4"/>
  <c r="M50" i="4"/>
  <c r="L50" i="4"/>
  <c r="L47" i="4" s="1"/>
  <c r="K50" i="4"/>
  <c r="J50" i="4"/>
  <c r="I50" i="4"/>
  <c r="H50" i="4"/>
  <c r="H47" i="4" s="1"/>
  <c r="G50" i="4"/>
  <c r="F50" i="4"/>
  <c r="E50" i="4"/>
  <c r="D50" i="4"/>
  <c r="D47" i="4" s="1"/>
  <c r="M47" i="4"/>
  <c r="K47" i="4"/>
  <c r="J47" i="4"/>
  <c r="I47" i="4"/>
  <c r="G47" i="4"/>
  <c r="F47" i="4"/>
  <c r="E47" i="4"/>
  <c r="M35" i="4"/>
  <c r="L35" i="4"/>
  <c r="K35" i="4"/>
  <c r="J35" i="4"/>
  <c r="I35" i="4"/>
  <c r="H35" i="4"/>
  <c r="G35" i="4"/>
  <c r="F35" i="4"/>
  <c r="E35" i="4"/>
  <c r="D35" i="4"/>
  <c r="M33" i="4"/>
  <c r="L33" i="4"/>
  <c r="K33" i="4"/>
  <c r="J33" i="4"/>
  <c r="J31" i="4" s="1"/>
  <c r="I33" i="4"/>
  <c r="H33" i="4"/>
  <c r="G33" i="4"/>
  <c r="F33" i="4"/>
  <c r="F31" i="4" s="1"/>
  <c r="E33" i="4"/>
  <c r="D33" i="4"/>
  <c r="M31" i="4"/>
  <c r="L31" i="4"/>
  <c r="K31" i="4"/>
  <c r="I31" i="4"/>
  <c r="H31" i="4"/>
  <c r="G31" i="4"/>
  <c r="E31" i="4"/>
  <c r="D31" i="4"/>
  <c r="M84" i="4"/>
  <c r="M81" i="4" s="1"/>
  <c r="L84" i="4"/>
  <c r="L81" i="4" s="1"/>
  <c r="K84" i="4"/>
  <c r="K81" i="4" s="1"/>
  <c r="J84" i="4"/>
  <c r="J81" i="4" s="1"/>
  <c r="I84" i="4"/>
  <c r="I81" i="4" s="1"/>
  <c r="H84" i="4"/>
  <c r="H81" i="4" s="1"/>
  <c r="G84" i="4"/>
  <c r="G81" i="4" s="1"/>
  <c r="F84" i="4"/>
  <c r="E84" i="4"/>
  <c r="E34" i="4" s="1"/>
  <c r="D84" i="4"/>
  <c r="D81" i="4" s="1"/>
  <c r="F81" i="4"/>
  <c r="M76" i="4"/>
  <c r="L76" i="4"/>
  <c r="K76" i="4"/>
  <c r="J76" i="4"/>
  <c r="I76" i="4"/>
  <c r="H76" i="4"/>
  <c r="G76" i="4"/>
  <c r="F76" i="4"/>
  <c r="M73" i="4"/>
  <c r="L73" i="4"/>
  <c r="K73" i="4"/>
  <c r="J73" i="4"/>
  <c r="I73" i="4"/>
  <c r="H73" i="4"/>
  <c r="G73" i="4"/>
  <c r="F73" i="4"/>
  <c r="E73" i="4"/>
  <c r="D73" i="4"/>
  <c r="M67" i="4"/>
  <c r="L67" i="4"/>
  <c r="L64" i="4" s="1"/>
  <c r="K67" i="4"/>
  <c r="K64" i="4" s="1"/>
  <c r="J67" i="4"/>
  <c r="J64" i="4" s="1"/>
  <c r="I67" i="4"/>
  <c r="I64" i="4" s="1"/>
  <c r="H67" i="4"/>
  <c r="H64" i="4" s="1"/>
  <c r="G67" i="4"/>
  <c r="G64" i="4" s="1"/>
  <c r="F67" i="4"/>
  <c r="F64" i="4" s="1"/>
  <c r="E67" i="4"/>
  <c r="E64" i="4" s="1"/>
  <c r="D67" i="4"/>
  <c r="D64" i="4" s="1"/>
  <c r="M64" i="4"/>
  <c r="M60" i="4"/>
  <c r="L60" i="4"/>
  <c r="K60" i="4"/>
  <c r="J60" i="4"/>
  <c r="I60" i="4"/>
  <c r="H60" i="4"/>
  <c r="G60" i="4"/>
  <c r="F60" i="4"/>
  <c r="E60" i="4"/>
  <c r="D60" i="4"/>
  <c r="M57" i="4"/>
  <c r="M55" i="4" s="1"/>
  <c r="L57" i="4"/>
  <c r="L55" i="4" s="1"/>
  <c r="K57" i="4"/>
  <c r="J57" i="4"/>
  <c r="J55" i="4" s="1"/>
  <c r="I57" i="4"/>
  <c r="I55" i="4" s="1"/>
  <c r="H57" i="4"/>
  <c r="H55" i="4" s="1"/>
  <c r="G57" i="4"/>
  <c r="G55" i="4" s="1"/>
  <c r="F57" i="4"/>
  <c r="F55" i="4" s="1"/>
  <c r="E57" i="4"/>
  <c r="E55" i="4" s="1"/>
  <c r="D57" i="4"/>
  <c r="D55" i="4" s="1"/>
  <c r="K55" i="4"/>
  <c r="D157" i="4"/>
  <c r="E157" i="4"/>
  <c r="F157" i="4"/>
  <c r="G157" i="4"/>
  <c r="H157" i="4"/>
  <c r="I157" i="4"/>
  <c r="J157" i="4"/>
  <c r="K157" i="4"/>
  <c r="L157" i="4"/>
  <c r="M157" i="4"/>
  <c r="M153" i="4" s="1"/>
  <c r="P35" i="4"/>
  <c r="P31" i="4" s="1"/>
  <c r="Q35" i="4"/>
  <c r="Q31" i="4" s="1"/>
  <c r="N225" i="4" l="1"/>
  <c r="O9" i="5"/>
  <c r="O8" i="5" s="1"/>
  <c r="K9" i="5"/>
  <c r="K8" i="5" s="1"/>
  <c r="M9" i="5"/>
  <c r="M8" i="5" s="1"/>
  <c r="J9" i="5"/>
  <c r="J8" i="5" s="1"/>
  <c r="L9" i="5"/>
  <c r="L8" i="5" s="1"/>
  <c r="N9" i="5"/>
  <c r="N8" i="5" s="1"/>
  <c r="F34" i="4"/>
  <c r="H34" i="4"/>
  <c r="J34" i="4"/>
  <c r="L34" i="4"/>
  <c r="G34" i="4"/>
  <c r="I34" i="4"/>
  <c r="K34" i="4"/>
  <c r="M34" i="4"/>
  <c r="E81" i="4"/>
  <c r="D34" i="4"/>
  <c r="E153" i="4"/>
  <c r="K153" i="4"/>
  <c r="I153" i="4"/>
  <c r="G153" i="4"/>
  <c r="L153" i="4"/>
  <c r="J153" i="4"/>
  <c r="H153" i="4"/>
  <c r="F153" i="4"/>
  <c r="D153" i="4"/>
  <c r="M204" i="4"/>
  <c r="L204" i="4"/>
  <c r="K204" i="4"/>
  <c r="J204" i="4"/>
  <c r="I204" i="4"/>
  <c r="H204" i="4"/>
  <c r="G204" i="4"/>
  <c r="F204" i="4"/>
  <c r="M201" i="4"/>
  <c r="L201" i="4"/>
  <c r="K201" i="4"/>
  <c r="J201" i="4"/>
  <c r="I201" i="4"/>
  <c r="H201" i="4"/>
  <c r="G201" i="4"/>
  <c r="F201" i="4"/>
  <c r="E201" i="4"/>
  <c r="D201" i="4"/>
  <c r="M220" i="4"/>
  <c r="L220" i="4"/>
  <c r="K220" i="4"/>
  <c r="J220" i="4"/>
  <c r="J217" i="4" s="1"/>
  <c r="I220" i="4"/>
  <c r="H220" i="4"/>
  <c r="G220" i="4"/>
  <c r="F220" i="4"/>
  <c r="F217" i="4" s="1"/>
  <c r="E220" i="4"/>
  <c r="D220" i="4"/>
  <c r="M217" i="4"/>
  <c r="L217" i="4"/>
  <c r="K217" i="4"/>
  <c r="I217" i="4"/>
  <c r="H217" i="4"/>
  <c r="G217" i="4"/>
  <c r="E217" i="4"/>
  <c r="D217" i="4"/>
  <c r="M58" i="4" l="1"/>
  <c r="L58" i="4"/>
  <c r="K58" i="4"/>
  <c r="J58" i="4"/>
  <c r="I58" i="4"/>
  <c r="H58" i="4"/>
  <c r="G58" i="4"/>
  <c r="F58" i="4"/>
  <c r="E58" i="4"/>
  <c r="D58" i="4"/>
  <c r="M225" i="4"/>
  <c r="L225" i="4"/>
  <c r="K225" i="4"/>
  <c r="J225" i="4"/>
  <c r="I225" i="4"/>
  <c r="H225" i="4"/>
  <c r="G225" i="4"/>
  <c r="F225" i="4"/>
  <c r="E225" i="4"/>
  <c r="D225" i="4"/>
  <c r="M196" i="4" l="1"/>
  <c r="L196" i="4"/>
  <c r="K196" i="4"/>
  <c r="J196" i="4"/>
  <c r="J193" i="4" s="1"/>
  <c r="I196" i="4"/>
  <c r="H196" i="4"/>
  <c r="G196" i="4"/>
  <c r="F196" i="4"/>
  <c r="M193" i="4"/>
  <c r="L193" i="4"/>
  <c r="K193" i="4"/>
  <c r="I193" i="4"/>
  <c r="H193" i="4"/>
  <c r="G193" i="4"/>
  <c r="F193" i="4"/>
  <c r="E193" i="4"/>
  <c r="D193" i="4"/>
  <c r="M189" i="4"/>
  <c r="M93" i="4" s="1"/>
  <c r="M101" i="4" s="1"/>
  <c r="L189" i="4"/>
  <c r="L93" i="4" s="1"/>
  <c r="L101" i="4" s="1"/>
  <c r="K189" i="4"/>
  <c r="K93" i="4" s="1"/>
  <c r="K101" i="4" s="1"/>
  <c r="J189" i="4"/>
  <c r="J93" i="4" s="1"/>
  <c r="J101" i="4" s="1"/>
  <c r="I189" i="4"/>
  <c r="I93" i="4" s="1"/>
  <c r="I101" i="4" s="1"/>
  <c r="H189" i="4"/>
  <c r="H93" i="4" s="1"/>
  <c r="H101" i="4" s="1"/>
  <c r="G189" i="4"/>
  <c r="G93" i="4" s="1"/>
  <c r="G101" i="4" s="1"/>
  <c r="F189" i="4"/>
  <c r="F93" i="4" s="1"/>
  <c r="F101" i="4" s="1"/>
  <c r="E189" i="4"/>
  <c r="E93" i="4" s="1"/>
  <c r="E101" i="4" s="1"/>
  <c r="D189" i="4"/>
  <c r="D93" i="4" s="1"/>
  <c r="D101" i="4" s="1"/>
  <c r="M188" i="4"/>
  <c r="M92" i="4" s="1"/>
  <c r="M100" i="4" s="1"/>
  <c r="L188" i="4"/>
  <c r="L92" i="4" s="1"/>
  <c r="L100" i="4" s="1"/>
  <c r="K188" i="4"/>
  <c r="K92" i="4" s="1"/>
  <c r="K100" i="4" s="1"/>
  <c r="J188" i="4"/>
  <c r="J92" i="4" s="1"/>
  <c r="J100" i="4" s="1"/>
  <c r="I188" i="4"/>
  <c r="I92" i="4" s="1"/>
  <c r="I100" i="4" s="1"/>
  <c r="H188" i="4"/>
  <c r="H92" i="4" s="1"/>
  <c r="H100" i="4" s="1"/>
  <c r="G188" i="4"/>
  <c r="G92" i="4" s="1"/>
  <c r="G100" i="4" s="1"/>
  <c r="F188" i="4"/>
  <c r="F92" i="4" s="1"/>
  <c r="F100" i="4" s="1"/>
  <c r="E188" i="4"/>
  <c r="E92" i="4" s="1"/>
  <c r="E100" i="4" s="1"/>
  <c r="D188" i="4"/>
  <c r="D92" i="4" s="1"/>
  <c r="D100" i="4" s="1"/>
  <c r="M187" i="4"/>
  <c r="M91" i="4" s="1"/>
  <c r="L187" i="4"/>
  <c r="L91" i="4" s="1"/>
  <c r="K187" i="4"/>
  <c r="K91" i="4" s="1"/>
  <c r="J187" i="4"/>
  <c r="J91" i="4" s="1"/>
  <c r="I187" i="4"/>
  <c r="I91" i="4" s="1"/>
  <c r="H187" i="4"/>
  <c r="H91" i="4" s="1"/>
  <c r="G187" i="4"/>
  <c r="G91" i="4" s="1"/>
  <c r="F187" i="4"/>
  <c r="F91" i="4" s="1"/>
  <c r="E187" i="4"/>
  <c r="E91" i="4" s="1"/>
  <c r="D187" i="4"/>
  <c r="D91" i="4" s="1"/>
  <c r="M185" i="4"/>
  <c r="K185" i="4"/>
  <c r="J185" i="4"/>
  <c r="I185" i="4"/>
  <c r="G185" i="4"/>
  <c r="F185" i="4"/>
  <c r="L185" i="4" l="1"/>
  <c r="D185" i="4"/>
  <c r="H185" i="4"/>
  <c r="E185" i="4"/>
  <c r="E89" i="4"/>
  <c r="E97" i="4" s="1"/>
  <c r="E99" i="4"/>
  <c r="G89" i="4"/>
  <c r="G97" i="4" s="1"/>
  <c r="G99" i="4"/>
  <c r="I89" i="4"/>
  <c r="I97" i="4" s="1"/>
  <c r="I99" i="4"/>
  <c r="K89" i="4"/>
  <c r="K97" i="4" s="1"/>
  <c r="K99" i="4"/>
  <c r="M89" i="4"/>
  <c r="M97" i="4" s="1"/>
  <c r="M99" i="4"/>
  <c r="D89" i="4"/>
  <c r="D97" i="4" s="1"/>
  <c r="D99" i="4"/>
  <c r="F89" i="4"/>
  <c r="F97" i="4" s="1"/>
  <c r="F99" i="4"/>
  <c r="H89" i="4"/>
  <c r="H97" i="4" s="1"/>
  <c r="H99" i="4"/>
  <c r="J89" i="4"/>
  <c r="J97" i="4" s="1"/>
  <c r="J99" i="4"/>
  <c r="L89" i="4"/>
  <c r="L97" i="4" s="1"/>
  <c r="L99" i="4"/>
  <c r="O19" i="5"/>
  <c r="O18" i="5" s="1"/>
  <c r="K19" i="5"/>
  <c r="K18" i="5" s="1"/>
  <c r="M19" i="5"/>
  <c r="M18" i="5" s="1"/>
  <c r="J19" i="5"/>
  <c r="J18" i="5" s="1"/>
  <c r="L19" i="5"/>
  <c r="L18" i="5" s="1"/>
  <c r="N19" i="5"/>
  <c r="N18" i="5" s="1"/>
  <c r="M9" i="4" l="1"/>
  <c r="J9" i="4"/>
  <c r="I9" i="4"/>
  <c r="H9" i="4"/>
  <c r="E9" i="4"/>
  <c r="D9" i="4"/>
  <c r="Q26" i="4"/>
  <c r="Q23" i="4" s="1"/>
  <c r="P26" i="4"/>
  <c r="P23" i="4" s="1"/>
  <c r="M26" i="4"/>
  <c r="L26" i="4"/>
  <c r="K26" i="4"/>
  <c r="K23" i="4" s="1"/>
  <c r="J26" i="4"/>
  <c r="J23" i="4" s="1"/>
  <c r="I26" i="4"/>
  <c r="I23" i="4" s="1"/>
  <c r="H26" i="4"/>
  <c r="H23" i="4" s="1"/>
  <c r="G26" i="4"/>
  <c r="G23" i="4" s="1"/>
  <c r="F26" i="4"/>
  <c r="F23" i="4" s="1"/>
  <c r="E23" i="4"/>
  <c r="D23" i="4"/>
  <c r="Q18" i="4"/>
  <c r="P18" i="4"/>
  <c r="M18" i="4"/>
  <c r="L18" i="4"/>
  <c r="K18" i="4"/>
  <c r="K15" i="4" s="1"/>
  <c r="J18" i="4"/>
  <c r="J15" i="4" s="1"/>
  <c r="I18" i="4"/>
  <c r="H18" i="4"/>
  <c r="G18" i="4"/>
  <c r="G15" i="4" s="1"/>
  <c r="F18" i="4"/>
  <c r="F15" i="4" s="1"/>
  <c r="E18" i="4"/>
  <c r="E15" i="4" s="1"/>
  <c r="D18" i="4"/>
  <c r="D15" i="4" s="1"/>
  <c r="Q15" i="4"/>
  <c r="P15" i="4"/>
  <c r="M15" i="4"/>
  <c r="L15" i="4"/>
  <c r="Q9" i="4"/>
  <c r="P9" i="4"/>
  <c r="K9" i="4"/>
  <c r="G9" i="4"/>
  <c r="L23" i="4" l="1"/>
  <c r="Q11" i="4"/>
  <c r="M23" i="4"/>
  <c r="G11" i="4"/>
  <c r="K11" i="4"/>
  <c r="L10" i="4"/>
  <c r="L9" i="4"/>
  <c r="F11" i="4"/>
  <c r="J11" i="4"/>
  <c r="P11" i="4"/>
  <c r="M11" i="4"/>
  <c r="I15" i="4"/>
  <c r="I10" i="4"/>
  <c r="E11" i="4"/>
  <c r="E10" i="4"/>
  <c r="M10" i="4"/>
  <c r="H11" i="4"/>
  <c r="D11" i="4"/>
  <c r="H15" i="4"/>
  <c r="H10" i="4"/>
  <c r="D10" i="4"/>
  <c r="I11" i="4"/>
  <c r="F9" i="4"/>
  <c r="L11" i="4"/>
  <c r="F10" i="4"/>
  <c r="J10" i="4"/>
  <c r="P10" i="4"/>
  <c r="G10" i="4"/>
  <c r="G7" i="4" s="1"/>
  <c r="K10" i="4"/>
  <c r="K7" i="4" s="1"/>
  <c r="Q10" i="4"/>
  <c r="Q7" i="4" s="1"/>
  <c r="J7" i="4" l="1"/>
  <c r="E7" i="4"/>
  <c r="P7" i="4"/>
  <c r="I7" i="4"/>
  <c r="H7" i="4"/>
  <c r="L7" i="4"/>
  <c r="M7" i="4"/>
  <c r="D7" i="4"/>
  <c r="F7" i="4"/>
</calcChain>
</file>

<file path=xl/sharedStrings.xml><?xml version="1.0" encoding="utf-8"?>
<sst xmlns="http://schemas.openxmlformats.org/spreadsheetml/2006/main" count="610" uniqueCount="200">
  <si>
    <t>Статус</t>
  </si>
  <si>
    <t>Источники финансирования</t>
  </si>
  <si>
    <t>план</t>
  </si>
  <si>
    <t>факт</t>
  </si>
  <si>
    <t xml:space="preserve">Всего                    </t>
  </si>
  <si>
    <t xml:space="preserve">в том числе:             </t>
  </si>
  <si>
    <t>федеральный бюджет</t>
  </si>
  <si>
    <t xml:space="preserve">краевой бюджет           </t>
  </si>
  <si>
    <t>районный бюджет</t>
  </si>
  <si>
    <t>бюджеты поселений</t>
  </si>
  <si>
    <t xml:space="preserve">внебюджетные  источники                 </t>
  </si>
  <si>
    <t>юридические лица</t>
  </si>
  <si>
    <t xml:space="preserve">Код бюджетной классификации </t>
  </si>
  <si>
    <t>ГРБС</t>
  </si>
  <si>
    <t>Рз Пр</t>
  </si>
  <si>
    <t>ЦСР</t>
  </si>
  <si>
    <t>ВР</t>
  </si>
  <si>
    <t xml:space="preserve">всего расходные обязательства </t>
  </si>
  <si>
    <t>0707</t>
  </si>
  <si>
    <t>0801</t>
  </si>
  <si>
    <t>Администрация Шушенского района</t>
  </si>
  <si>
    <t>009</t>
  </si>
  <si>
    <t>0409</t>
  </si>
  <si>
    <t>540</t>
  </si>
  <si>
    <t>244</t>
  </si>
  <si>
    <t>0503</t>
  </si>
  <si>
    <t>111</t>
  </si>
  <si>
    <t>119</t>
  </si>
  <si>
    <t>Примечание</t>
  </si>
  <si>
    <t>Плановый период</t>
  </si>
  <si>
    <t>1-ый год</t>
  </si>
  <si>
    <t>2-ой год</t>
  </si>
  <si>
    <t>Январь-март</t>
  </si>
  <si>
    <t>Январь-июнь</t>
  </si>
  <si>
    <t>Январь-сентябрь</t>
  </si>
  <si>
    <t>2019 год</t>
  </si>
  <si>
    <t>текущий год (2020)</t>
  </si>
  <si>
    <t>Объем финансирования, руб.</t>
  </si>
  <si>
    <t>Начальник отдела экономического развития</t>
  </si>
  <si>
    <t>О.В. Хорошавина</t>
  </si>
  <si>
    <t>(с расшифровкой по ответственным исполнителям, соисполнителям, подпрограммам и мероприятиям)</t>
  </si>
  <si>
    <t>Поддержка субъектов, оказывающих позитивные социально-культурные изменения на уровне муниципалитета (граждан, обществ, учреждений, предприятий и организаций) в рамках подпрограммы "Создание условий для организации досуга и обеспечение жителей поселка Шушенское услугами организаций культуры" муниципальной программы поселка Шушенское "Социально-культурное развитие поселка Шушенское"</t>
  </si>
  <si>
    <t>Содействие интеллектуальному, духовно-нравственному и творческому развитию детей и молодежи в рамках подпрограммы "Содействие развитию детско-юношеского творческого, культурного и трудового потенциала поселка Шушенское" муниципальной программы поселка Шушенское "Социально-культурное развитие поселка Шушенское"</t>
  </si>
  <si>
    <t>0110080020</t>
  </si>
  <si>
    <t>0100000000</t>
  </si>
  <si>
    <t>0110000000</t>
  </si>
  <si>
    <t>0120000000</t>
  </si>
  <si>
    <t>0120080040</t>
  </si>
  <si>
    <t>247</t>
  </si>
  <si>
    <t>0430080300</t>
  </si>
  <si>
    <t>0400000000</t>
  </si>
  <si>
    <t xml:space="preserve">О.В. Хорошавина </t>
  </si>
  <si>
    <t>Панченко Алена Петровна</t>
  </si>
  <si>
    <t>Подпрограмма 1</t>
  </si>
  <si>
    <t>Подпрограмма 2</t>
  </si>
  <si>
    <t xml:space="preserve">Муниципальная программа </t>
  </si>
  <si>
    <t>"Благоустройство поселка Шушенское"</t>
  </si>
  <si>
    <t>Подпрограмма 3</t>
  </si>
  <si>
    <t>"Общественная безопасность и защита населения поселка Шушенское от чрезвычайных ситуаций"</t>
  </si>
  <si>
    <t>ИТОГО</t>
  </si>
  <si>
    <t>Подпрограмма</t>
  </si>
  <si>
    <t>и муниципального заказа администрации района</t>
  </si>
  <si>
    <t>0110087000</t>
  </si>
  <si>
    <t>Муниципальная программа</t>
  </si>
  <si>
    <t xml:space="preserve">в том числе по ГРБС: администрация Шушенского района </t>
  </si>
  <si>
    <t>0310080280</t>
  </si>
  <si>
    <t>031F255550</t>
  </si>
  <si>
    <t>0310077450</t>
  </si>
  <si>
    <t>0310080260</t>
  </si>
  <si>
    <t>0310080270</t>
  </si>
  <si>
    <t>0501</t>
  </si>
  <si>
    <t>0310081030</t>
  </si>
  <si>
    <t>0300000000</t>
  </si>
  <si>
    <t>Расходы на оплату услуг по оценке качества дорожно-строительных материалов в рамках подпрограммы "Дороги поселка Шушенское" муниципальной программы поселка Шушенское "Развитие транспортной системы муниципального образования поселок Шушенское"</t>
  </si>
  <si>
    <t>Мероприятия направленные на повышение комплексой безопасности дорожного движения в рамках подпрограммы "Повышение безопасности дорожного движения в поселке Шушенское" муниципальной программы поселка Шушенское "Развитие транспортной системы муниципального образования поселок Шушенское"</t>
  </si>
  <si>
    <t>0408</t>
  </si>
  <si>
    <t>811</t>
  </si>
  <si>
    <t>0420080090</t>
  </si>
  <si>
    <t>Предоставление субсидий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муниципальным маршрутам в рамках подпрограммы "Развитие транспортного комплекса поселка Шушенское" муниципальной программы поселка Шушенское "Развитие транспортной системы муниципального образования поселок Шушенское"</t>
  </si>
  <si>
    <t>0420000000</t>
  </si>
  <si>
    <t>04100S5090</t>
  </si>
  <si>
    <t>04100S3950</t>
  </si>
  <si>
    <t>0410091790</t>
  </si>
  <si>
    <t>0410088000</t>
  </si>
  <si>
    <t>0410080320</t>
  </si>
  <si>
    <t>0410000000</t>
  </si>
  <si>
    <t>0500000000</t>
  </si>
  <si>
    <t>0314</t>
  </si>
  <si>
    <t>0510081000</t>
  </si>
  <si>
    <t>Изготовление печатных памяток по тематике противодействия экстремизму и профилактика терроризма в рамках отдельных мероприятий муниципальной программы поселка Шушенское «Общественная безопасность и защита населения поселка Шушенское от чрезвычайных ситуаций"</t>
  </si>
  <si>
    <t>Предупреждение населения об опасных объектах на территории поселка Шушенское в рамках отдельных мероприятий муниципальной программы поселка Шушенское «Общественная безопасность и защита населения поселка Шушенское от чрезвычайных ситуаций"</t>
  </si>
  <si>
    <t>0510081010</t>
  </si>
  <si>
    <t>Мероприятия направленные на защиту населения и территории муниципального образования поселок Шушенское от вредного воздействия поверхностных вод в рамках отдельных мероприятий муниципальной программы поселка Шушенское «Общественная безопасность и защита населения поселка Шушенское от чрезвычайных ситуаций"</t>
  </si>
  <si>
    <t>0406</t>
  </si>
  <si>
    <t>0510081020</t>
  </si>
  <si>
    <t>Расходы на обеспечение первичных мер пожарной безопасности на территории поселка Шушенское в рамках отдельных мероприятий муниципальной программы поселка Шушенское «Общественная безопасность и защита населения поселка Шушенское от чрезвычайных ситуаций"</t>
  </si>
  <si>
    <t>0310</t>
  </si>
  <si>
    <t>05100S4120</t>
  </si>
  <si>
    <t>Наименование ГРБС</t>
  </si>
  <si>
    <t>0200000000</t>
  </si>
  <si>
    <t xml:space="preserve">"Изготовление печатных памяток по тематике противодействия экстремизму и профилактика терроризма" </t>
  </si>
  <si>
    <t>"Развитие транспортной системы муниципального образования поселок Шушенское"</t>
  </si>
  <si>
    <t>"Дороги поселка Шушенское"</t>
  </si>
  <si>
    <t>"Развитие транспортного комплекса поселка Шушенское"</t>
  </si>
  <si>
    <t>"Повышение безопасности дорожного движения в поселке Шушенское"</t>
  </si>
  <si>
    <t>"Организация уличного освещения в границах поселка Шушенское"</t>
  </si>
  <si>
    <t>"Организация благоустройства и озеленения в границах поселка Шушенское"</t>
  </si>
  <si>
    <t>"Содержание мест захоронения в границах поселка Шушенское"</t>
  </si>
  <si>
    <t xml:space="preserve">"Софинансирование муниципальных программ формирования современной городской среды" </t>
  </si>
  <si>
    <t>"Предоставление средств за содействие развитию налогового потенциала"</t>
  </si>
  <si>
    <t>"Предупреждение населения об опасных объектах на территории поселка Шушенское"</t>
  </si>
  <si>
    <t>"Мероприятия направленные на защиту населения и территории муниципального образования поселок Шушенское от вредного воздействия поверхностных вод"</t>
  </si>
  <si>
    <t>"Расходы на обеспечение первичных мер пожарной безопасности на территории поселка Шушенское"</t>
  </si>
  <si>
    <t>"Создание условий для обеспечения доступным и комфортным жильем граждан поселка Шушенское"</t>
  </si>
  <si>
    <t>"Содействие развитию детско-юношеского творческого, культурного и трудового потенциала поселка Шушенское"</t>
  </si>
  <si>
    <t>"Создание условий для организации досуга и обеспечение жителей поселка Шушенское услугами организаций культуры"</t>
  </si>
  <si>
    <t>"Социально-культурное развитие поселка Шушенское"</t>
  </si>
  <si>
    <t xml:space="preserve">Подпрограмма 1 
</t>
  </si>
  <si>
    <t xml:space="preserve">Подпрограмма 2 </t>
  </si>
  <si>
    <t xml:space="preserve">Отдельное мероприятие 4
</t>
  </si>
  <si>
    <t xml:space="preserve">Отдельное мероприятие 3
</t>
  </si>
  <si>
    <t xml:space="preserve">Отдельное мероприятие 2
</t>
  </si>
  <si>
    <t xml:space="preserve">Отдельное мероприятие 1
 </t>
  </si>
  <si>
    <t>"Изготовление печатных памяток по тематике противодействия экстремизму и профилактика терроризма"</t>
  </si>
  <si>
    <t xml:space="preserve">Подпрограмма 3
</t>
  </si>
  <si>
    <t xml:space="preserve">Подпрограмма 2
</t>
  </si>
  <si>
    <t xml:space="preserve">Подпрограмма 1
</t>
  </si>
  <si>
    <t>дорожный фонд края</t>
  </si>
  <si>
    <t>Наименование муниципальной программы, подпрограммы муниципальной программы, отдельного мероприятия муниципальной программы</t>
  </si>
  <si>
    <t>телефон (391)39 3 19 75</t>
  </si>
  <si>
    <t>Статус (муниципальная программа, подпрограмма, отдельное мероприятие)</t>
  </si>
  <si>
    <t>Наименование  программы, подпрограммы, отдельного мероприятия</t>
  </si>
  <si>
    <t xml:space="preserve">Отдельное мероприятие программы 3 </t>
  </si>
  <si>
    <t xml:space="preserve">план </t>
  </si>
  <si>
    <t>"Благоустройство территории муниципального образования поселок Шушенское"</t>
  </si>
  <si>
    <t>"Улучшение технического состояния муниципального жилищного фонда"</t>
  </si>
  <si>
    <t>"Расходы на реализацию мероприятий по благоустройству территории в рамках единой концепции"</t>
  </si>
  <si>
    <t>"Расходы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территории"</t>
  </si>
  <si>
    <t xml:space="preserve">Отдельное мероприятие программы 4 </t>
  </si>
  <si>
    <t>0412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</si>
  <si>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отдельного мероприятия муниципальной программы "Создание условий для обеспечения доступным и комфортным жильем граждан поселка Шушенское"</t>
  </si>
  <si>
    <t>02200S4660</t>
  </si>
  <si>
    <t xml:space="preserve">Подпрограмма 
</t>
  </si>
  <si>
    <t>Организация уличного освещения в границах поселка Шушенское в рамках подпрограммы "Благоустройство поселка Шушенское" муниципальной программы поселка Шушенское "Благоустройство территории муниципального образования поселок Шушенское"</t>
  </si>
  <si>
    <t>Организация благоустройства и озеленения в границах поселка Шушенское в рамках подпрограммы "Благоустройство поселка Шушенское" муниципальной программы поселка Шушенское "Благоустройство территории муниципального образования поселок Шушенское"</t>
  </si>
  <si>
    <t>Предоставление средств за содействие развитию налогового потенциала в рамках подпрограммы "Благоустройство поселка Шушенское" муниципальной программы поселка Шушенское "Благоустройство территории муниципального образования поселок Шушенское"</t>
  </si>
  <si>
    <t>Софинансирование муниципальных программ формирования современной городской среды в рамках подпрограммы "Благоустройство поселка Шушенское" муниципальной программы поселка Шушенское "Благоустройство территории муниципального образования поселок Шушенское"</t>
  </si>
  <si>
    <t>Улучшение технического состояния муниципального жилищного фонда в рамках подрограммы "Благоустройство поселка Шушенское" муниципальной программы поселка Шушенское "Благоустройство территории муниципального образования посёлок Шушенское"</t>
  </si>
  <si>
    <t>Расходы на содержание автомобильных дорог общего пользования местного значения за счет средств дорожного фонда МО п.Шушенское в рамках подпрограммы "Дороги поселка Шушенское" муниципальной программы поселка Шушенское "Развитие транспортной системы муниципального образования поселок Шушенское"</t>
  </si>
  <si>
    <t>Текущее содержание автомобильных дорог местного значения за счет дорожного фонда МО п.Шушенское в рамках подпрограммы "Дороги поселка Шушенское" муниципальной программы поселка Шушенское "Развитие транспортной системы муниципального образования поселок Шушенское"</t>
  </si>
  <si>
    <t>Расходы на осуществление дорожной деятельности в целях решения задач социально-экономического развития территорий за счет средств дорожного фонда МО п.Шушенское в рамках подпрограммы "Дороги поселка Шушенское" муниципальной программы поселка Шушенское "Развитие транспортной системы муниципального образования поселок Шушенское"</t>
  </si>
  <si>
    <t>Расходы на капитальный ремонт и ремонт автомобильных дорог общего пользования местного значения за счет средств дорожного фонда МО п.Шушенское в рамках подпрограммы "Дороги поселка Шушенское" муниципальной программы поселка Шушенское "Развитие транспортной системы муниципального образования поселок Шушенское"</t>
  </si>
  <si>
    <t>Расходы 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МО п.Шушенское в рамках подпрограммы поселка Шушенское "Дороги поселка Шушенское" муниципальной программы поселка Шушенское "Развитие транспортной системы муниципального образования поселок Шушенское"</t>
  </si>
  <si>
    <t>04100S5760</t>
  </si>
  <si>
    <t>243</t>
  </si>
  <si>
    <t>Мероприятия направленные на повышение комплексной безопасности дорожного движения за счет дорожного фонда МО п.Шушенское в рамках подпрограммы "Повышение безопасности дорожного движения в поселке Шушенское" муниципальной программы поселка Шушенское "Развитие транспортной системы муниципального образования поселок Шушенское"</t>
  </si>
  <si>
    <t>0430000000</t>
  </si>
  <si>
    <t>0430080321</t>
  </si>
  <si>
    <t xml:space="preserve">"Расходы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территории" </t>
  </si>
  <si>
    <t xml:space="preserve"> </t>
  </si>
  <si>
    <t>Расходы, руб.</t>
  </si>
  <si>
    <t>0310000000</t>
  </si>
  <si>
    <t>0510000000</t>
  </si>
  <si>
    <t>Отчет об использовании бюджетных ассигнований на реализацию муниципальных программ поселка Шушенское за 2024 год</t>
  </si>
  <si>
    <t>план по расходам на 2024 год</t>
  </si>
  <si>
    <t>факт по расходам за 2024 год</t>
  </si>
  <si>
    <t>0110088010</t>
  </si>
  <si>
    <t>Расходы на финансирование (возмещение) затрат на осуществление передаваемых полномочий по созданию условий для организации досуга и обеспечения жителей поселения услугами организаций культуры в рамках  подрограммы "Создание условий для организации досуга и обеспечение жителей поселка Шушенское услугами организаций культуры" муниципальной программы поселка Шушенское "Социально-культурное развитие поселка Шушенское"</t>
  </si>
  <si>
    <t>Расходы по устройству и содержанию "Снежного городка" в рамках  подрограммы "Создание условий для организации досуга и обеспечение жителей поселка Шушенское услугами организаций культуры" муниципальной программы поселка Шушенское "Социально-культурное развитие поселка Шушенское"</t>
  </si>
  <si>
    <t xml:space="preserve">Отдельное мероприятие 
</t>
  </si>
  <si>
    <t>0220000000</t>
  </si>
  <si>
    <t>Расходы на содержание и ремонт видеонаблюдения в рамках подпрограммы "Благоустройство поселка Шушенское" муниципальной программы поселка Шушенское "Благоустройство территории муниципального образования посёлок Шушенское"</t>
  </si>
  <si>
    <t>0310088017</t>
  </si>
  <si>
    <t>0310088022</t>
  </si>
  <si>
    <t>Расходы на обеспечение деятельности (оказание услуг, работ) учреждений за счет доходов от сдачи в аренду имущества в рамках подпрограммы "Благоустройство поселка Шушенское" муниципальной программы поселка Шушенское "Благоустройство территории муниципального образования посёлок Шушенское"</t>
  </si>
  <si>
    <t>0310088030</t>
  </si>
  <si>
    <t>Отчет об использовании бюджетных ассигнований  на реализацию муниципальных программ поселка Шушенское за 2024 год
(по источникам и направлениям расходования средств)</t>
  </si>
  <si>
    <t>за 2024 год</t>
  </si>
  <si>
    <t>"Расходы на содержание и ремонт видеонаблюдения"</t>
  </si>
  <si>
    <t>"Расходы на разработку документации по планировке территории (внесение в них изменений), внесение изменений в программы комплексного развития коммунальной, транспортной и социальной инфраструктур"</t>
  </si>
  <si>
    <t>"Расходы на обепечение деятельности (оказание услуг, работ) учреждений за счет средств от приносящей доход деятельности"</t>
  </si>
  <si>
    <t>Расходы на осуществление передаваемых полномочий на организацию и осуществление мероприятий по работе с детьми и молодежью в поселке Шушенское (организация работы трудовых отрядов Главы поселка) в рамках подпрограммы "Содействие развитию детско-юношеского творческого, культурного и трудового потенциала поселка Шушенское" муниципальной программы поселка Шушенское "Социально-культурное развитие поселка Шушенское"</t>
  </si>
  <si>
    <t>0120088018</t>
  </si>
  <si>
    <t>Содержание мест захоронения в границах поселка Шушенское в рамках подпрограммы "Благоустройство поселка Шушенское" муниципальной программы поселка Шушенское "Благоустройство территории муниципального образования поселок Шушенское"</t>
  </si>
  <si>
    <t>Расходы на обеспечение деятельности (оказание услуг, работ) учреждений за счет средств от приносящей доход деятельности в рамках подпрограммы "Благоустройство поселка Шушенское" муниципальной программы поселка Шушенское "Благоустройство территории муниципального образования посёлок Шушенское"</t>
  </si>
  <si>
    <t>"Расходы на обепечение деятельности (оказание услуг, работ) учреждений за счет доходов от сдачи в аренду имущества"</t>
  </si>
  <si>
    <t xml:space="preserve">мероприятие 1 подпрограммы </t>
  </si>
  <si>
    <t xml:space="preserve">мероприятие 2 подпрограммы </t>
  </si>
  <si>
    <t xml:space="preserve">мероприятие 3 подпрограммы </t>
  </si>
  <si>
    <t xml:space="preserve">мероприятие 4 подпрограммы </t>
  </si>
  <si>
    <t xml:space="preserve">мероприятие 10 подпрограммы </t>
  </si>
  <si>
    <t xml:space="preserve">мероприятие 9 подпрограммы </t>
  </si>
  <si>
    <t xml:space="preserve">мероприятие 5 подпрограммы </t>
  </si>
  <si>
    <t xml:space="preserve">мероприятие 6 подпрограммы </t>
  </si>
  <si>
    <t xml:space="preserve">мероприятие 7 подпрограммы </t>
  </si>
  <si>
    <t xml:space="preserve">мероприятие 8 подпрограммы </t>
  </si>
  <si>
    <t xml:space="preserve">Отдельное мероприятия 1 программы </t>
  </si>
  <si>
    <t xml:space="preserve">Отдельное мероприятия 2 программы </t>
  </si>
  <si>
    <t xml:space="preserve">Отдельное мероприятие 1 программы </t>
  </si>
  <si>
    <t xml:space="preserve">Отдельное мероприятие 2 программы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</si>
</sst>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"/>
    <numFmt numFmtId="166" formatCode="#,##0.00\ _₽"/>
    <numFmt numFmtId="167" formatCode="?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49" fontId="0" fillId="2" borderId="0" xfId="0" applyNumberFormat="1" applyFill="1"/>
    <xf numFmtId="0" fontId="0" fillId="2" borderId="0" xfId="0" applyFill="1"/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 applyProtection="1">
      <alignment horizontal="right" wrapText="1"/>
    </xf>
    <xf numFmtId="4" fontId="2" fillId="2" borderId="1" xfId="0" applyNumberFormat="1" applyFont="1" applyFill="1" applyBorder="1"/>
    <xf numFmtId="4" fontId="1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/>
    <xf numFmtId="0" fontId="6" fillId="2" borderId="1" xfId="0" applyFont="1" applyFill="1" applyBorder="1"/>
    <xf numFmtId="0" fontId="6" fillId="2" borderId="0" xfId="0" applyFont="1" applyFill="1"/>
    <xf numFmtId="4" fontId="7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4" fontId="6" fillId="2" borderId="0" xfId="0" applyNumberFormat="1" applyFont="1" applyFill="1"/>
    <xf numFmtId="164" fontId="0" fillId="2" borderId="0" xfId="0" applyNumberFormat="1" applyFill="1"/>
    <xf numFmtId="0" fontId="2" fillId="2" borderId="0" xfId="0" applyFont="1" applyFill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5" fillId="2" borderId="0" xfId="0" applyNumberFormat="1" applyFont="1" applyFill="1"/>
    <xf numFmtId="4" fontId="2" fillId="2" borderId="1" xfId="0" applyNumberFormat="1" applyFont="1" applyFill="1" applyBorder="1" applyAlignment="1">
      <alignment wrapText="1"/>
    </xf>
    <xf numFmtId="0" fontId="8" fillId="2" borderId="0" xfId="0" applyFont="1" applyFill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5" fillId="0" borderId="0" xfId="0" applyFont="1"/>
    <xf numFmtId="164" fontId="0" fillId="0" borderId="0" xfId="0" applyNumberFormat="1"/>
    <xf numFmtId="164" fontId="4" fillId="0" borderId="0" xfId="0" applyNumberFormat="1" applyFont="1"/>
    <xf numFmtId="0" fontId="4" fillId="0" borderId="0" xfId="0" applyFont="1"/>
    <xf numFmtId="164" fontId="9" fillId="0" borderId="0" xfId="0" applyNumberFormat="1" applyFont="1"/>
    <xf numFmtId="0" fontId="4" fillId="0" borderId="0" xfId="0" applyFont="1" applyBorder="1"/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wrapText="1"/>
    </xf>
    <xf numFmtId="4" fontId="3" fillId="3" borderId="1" xfId="0" applyNumberFormat="1" applyFont="1" applyFill="1" applyBorder="1"/>
    <xf numFmtId="0" fontId="2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4" fillId="4" borderId="1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65" fontId="0" fillId="2" borderId="0" xfId="0" applyNumberFormat="1" applyFill="1"/>
    <xf numFmtId="164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49" fontId="2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/>
    <xf numFmtId="0" fontId="2" fillId="5" borderId="1" xfId="0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 applyProtection="1">
      <alignment horizontal="right" wrapText="1"/>
    </xf>
    <xf numFmtId="0" fontId="0" fillId="0" borderId="0" xfId="0" applyFill="1"/>
    <xf numFmtId="0" fontId="2" fillId="2" borderId="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/>
    <xf numFmtId="4" fontId="2" fillId="6" borderId="1" xfId="0" applyNumberFormat="1" applyFont="1" applyFill="1" applyBorder="1" applyAlignment="1" applyProtection="1">
      <alignment horizontal="right" wrapText="1"/>
    </xf>
    <xf numFmtId="0" fontId="5" fillId="6" borderId="1" xfId="0" applyFont="1" applyFill="1" applyBorder="1"/>
    <xf numFmtId="164" fontId="5" fillId="6" borderId="1" xfId="0" applyNumberFormat="1" applyFont="1" applyFill="1" applyBorder="1"/>
    <xf numFmtId="0" fontId="2" fillId="3" borderId="0" xfId="0" applyFont="1" applyFill="1"/>
    <xf numFmtId="166" fontId="3" fillId="3" borderId="1" xfId="0" applyNumberFormat="1" applyFont="1" applyFill="1" applyBorder="1"/>
    <xf numFmtId="166" fontId="2" fillId="3" borderId="1" xfId="0" applyNumberFormat="1" applyFont="1" applyFill="1" applyBorder="1"/>
    <xf numFmtId="166" fontId="2" fillId="4" borderId="1" xfId="0" applyNumberFormat="1" applyFont="1" applyFill="1" applyBorder="1"/>
    <xf numFmtId="166" fontId="2" fillId="2" borderId="1" xfId="0" applyNumberFormat="1" applyFont="1" applyFill="1" applyBorder="1" applyAlignment="1"/>
    <xf numFmtId="166" fontId="2" fillId="0" borderId="1" xfId="0" applyNumberFormat="1" applyFont="1" applyFill="1" applyBorder="1" applyAlignment="1"/>
    <xf numFmtId="166" fontId="2" fillId="0" borderId="1" xfId="0" applyNumberFormat="1" applyFont="1" applyFill="1" applyBorder="1"/>
    <xf numFmtId="0" fontId="2" fillId="2" borderId="2" xfId="0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wrapText="1"/>
    </xf>
    <xf numFmtId="166" fontId="2" fillId="2" borderId="3" xfId="0" applyNumberFormat="1" applyFont="1" applyFill="1" applyBorder="1" applyAlignment="1">
      <alignment wrapText="1"/>
    </xf>
    <xf numFmtId="4" fontId="2" fillId="2" borderId="4" xfId="0" applyNumberFormat="1" applyFont="1" applyFill="1" applyBorder="1"/>
    <xf numFmtId="166" fontId="2" fillId="2" borderId="1" xfId="0" applyNumberFormat="1" applyFont="1" applyFill="1" applyBorder="1" applyAlignment="1">
      <alignment wrapText="1"/>
    </xf>
    <xf numFmtId="166" fontId="3" fillId="5" borderId="1" xfId="0" applyNumberFormat="1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wrapText="1"/>
    </xf>
    <xf numFmtId="166" fontId="3" fillId="4" borderId="1" xfId="0" applyNumberFormat="1" applyFont="1" applyFill="1" applyBorder="1" applyAlignment="1">
      <alignment wrapText="1"/>
    </xf>
    <xf numFmtId="166" fontId="4" fillId="2" borderId="1" xfId="0" applyNumberFormat="1" applyFont="1" applyFill="1" applyBorder="1"/>
    <xf numFmtId="166" fontId="2" fillId="3" borderId="1" xfId="0" applyNumberFormat="1" applyFont="1" applyFill="1" applyBorder="1" applyAlignment="1">
      <alignment horizontal="right"/>
    </xf>
    <xf numFmtId="166" fontId="3" fillId="4" borderId="1" xfId="0" applyNumberFormat="1" applyFont="1" applyFill="1" applyBorder="1"/>
    <xf numFmtId="166" fontId="10" fillId="4" borderId="1" xfId="0" applyNumberFormat="1" applyFont="1" applyFill="1" applyBorder="1"/>
    <xf numFmtId="166" fontId="10" fillId="4" borderId="1" xfId="0" applyNumberFormat="1" applyFont="1" applyFill="1" applyBorder="1" applyAlignment="1">
      <alignment horizontal="right"/>
    </xf>
    <xf numFmtId="166" fontId="3" fillId="5" borderId="1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/>
    <xf numFmtId="0" fontId="3" fillId="2" borderId="4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5" borderId="5" xfId="0" applyFont="1" applyFill="1" applyBorder="1" applyAlignment="1">
      <alignment horizontal="left" vertical="top" wrapText="1"/>
    </xf>
    <xf numFmtId="0" fontId="0" fillId="5" borderId="6" xfId="0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166" fontId="2" fillId="2" borderId="2" xfId="0" applyNumberFormat="1" applyFont="1" applyFill="1" applyBorder="1" applyAlignment="1">
      <alignment wrapText="1"/>
    </xf>
    <xf numFmtId="166" fontId="2" fillId="2" borderId="4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166" fontId="3" fillId="6" borderId="2" xfId="0" applyNumberFormat="1" applyFont="1" applyFill="1" applyBorder="1" applyAlignment="1">
      <alignment horizontal="right" vertical="center" wrapText="1"/>
    </xf>
    <xf numFmtId="166" fontId="12" fillId="6" borderId="3" xfId="0" applyNumberFormat="1" applyFont="1" applyFill="1" applyBorder="1" applyAlignment="1">
      <alignment horizontal="right" vertical="center" wrapText="1"/>
    </xf>
    <xf numFmtId="166" fontId="12" fillId="6" borderId="4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6" borderId="7" xfId="0" applyFont="1" applyFill="1" applyBorder="1" applyAlignment="1">
      <alignment horizontal="left" vertical="top" wrapText="1"/>
    </xf>
    <xf numFmtId="0" fontId="0" fillId="6" borderId="9" xfId="0" applyFill="1" applyBorder="1" applyAlignment="1">
      <alignment wrapText="1"/>
    </xf>
    <xf numFmtId="0" fontId="0" fillId="6" borderId="8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0" fillId="6" borderId="0" xfId="0" applyFill="1" applyAlignment="1">
      <alignment wrapText="1"/>
    </xf>
    <xf numFmtId="0" fontId="0" fillId="6" borderId="11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6" borderId="14" xfId="0" applyFill="1" applyBorder="1" applyAlignment="1">
      <alignment wrapText="1"/>
    </xf>
    <xf numFmtId="49" fontId="3" fillId="6" borderId="7" xfId="0" applyNumberFormat="1" applyFont="1" applyFill="1" applyBorder="1" applyAlignment="1">
      <alignment horizontal="right" vertical="center" wrapText="1"/>
    </xf>
    <xf numFmtId="0" fontId="0" fillId="6" borderId="8" xfId="0" applyFill="1" applyBorder="1" applyAlignment="1">
      <alignment horizontal="right" vertical="center"/>
    </xf>
    <xf numFmtId="0" fontId="0" fillId="6" borderId="10" xfId="0" applyFill="1" applyBorder="1" applyAlignment="1">
      <alignment horizontal="right" vertical="center"/>
    </xf>
    <xf numFmtId="0" fontId="0" fillId="6" borderId="11" xfId="0" applyFill="1" applyBorder="1" applyAlignment="1">
      <alignment horizontal="right" vertical="center"/>
    </xf>
    <xf numFmtId="0" fontId="0" fillId="6" borderId="12" xfId="0" applyFill="1" applyBorder="1" applyAlignment="1">
      <alignment horizontal="right" vertical="center"/>
    </xf>
    <xf numFmtId="0" fontId="0" fillId="6" borderId="14" xfId="0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2"/>
  <sheetViews>
    <sheetView topLeftCell="A179" zoomScale="130" zoomScaleNormal="130" workbookViewId="0">
      <selection activeCell="C197" sqref="C197"/>
    </sheetView>
  </sheetViews>
  <sheetFormatPr defaultRowHeight="15" x14ac:dyDescent="0.25"/>
  <cols>
    <col min="1" max="1" width="15.28515625" style="20" customWidth="1"/>
    <col min="2" max="2" width="42.42578125" style="20" customWidth="1"/>
    <col min="3" max="3" width="23.5703125" style="20" customWidth="1"/>
    <col min="4" max="4" width="17.7109375" style="20" hidden="1" customWidth="1"/>
    <col min="5" max="5" width="17" style="20" hidden="1" customWidth="1"/>
    <col min="6" max="6" width="19.7109375" style="20" hidden="1" customWidth="1"/>
    <col min="7" max="7" width="16.85546875" style="20" hidden="1" customWidth="1"/>
    <col min="8" max="8" width="17.42578125" style="20" hidden="1" customWidth="1"/>
    <col min="9" max="9" width="18.140625" style="20" hidden="1" customWidth="1"/>
    <col min="10" max="10" width="16.7109375" style="20" hidden="1" customWidth="1"/>
    <col min="11" max="11" width="17.140625" style="20" hidden="1" customWidth="1"/>
    <col min="12" max="12" width="16.7109375" style="20" hidden="1" customWidth="1"/>
    <col min="13" max="13" width="18.28515625" style="20" hidden="1" customWidth="1"/>
    <col min="14" max="14" width="16.7109375" style="21" customWidth="1"/>
    <col min="15" max="15" width="18.28515625" style="21" customWidth="1"/>
    <col min="16" max="16" width="18.140625" style="2" hidden="1" customWidth="1"/>
    <col min="17" max="17" width="17.7109375" style="2" hidden="1" customWidth="1"/>
    <col min="18" max="18" width="18.85546875" style="2" hidden="1" customWidth="1"/>
    <col min="19" max="196" width="9.140625" style="2"/>
    <col min="197" max="197" width="14.85546875" style="2" customWidth="1"/>
    <col min="198" max="198" width="29.5703125" style="2" customWidth="1"/>
    <col min="199" max="199" width="27.28515625" style="2" customWidth="1"/>
    <col min="200" max="211" width="6.5703125" style="2" customWidth="1"/>
    <col min="212" max="212" width="34.5703125" style="2" customWidth="1"/>
    <col min="213" max="452" width="9.140625" style="2"/>
    <col min="453" max="453" width="14.85546875" style="2" customWidth="1"/>
    <col min="454" max="454" width="29.5703125" style="2" customWidth="1"/>
    <col min="455" max="455" width="27.28515625" style="2" customWidth="1"/>
    <col min="456" max="467" width="6.5703125" style="2" customWidth="1"/>
    <col min="468" max="468" width="34.5703125" style="2" customWidth="1"/>
    <col min="469" max="708" width="9.140625" style="2"/>
    <col min="709" max="709" width="14.85546875" style="2" customWidth="1"/>
    <col min="710" max="710" width="29.5703125" style="2" customWidth="1"/>
    <col min="711" max="711" width="27.28515625" style="2" customWidth="1"/>
    <col min="712" max="723" width="6.5703125" style="2" customWidth="1"/>
    <col min="724" max="724" width="34.5703125" style="2" customWidth="1"/>
    <col min="725" max="964" width="9.140625" style="2"/>
    <col min="965" max="965" width="14.85546875" style="2" customWidth="1"/>
    <col min="966" max="966" width="29.5703125" style="2" customWidth="1"/>
    <col min="967" max="967" width="27.28515625" style="2" customWidth="1"/>
    <col min="968" max="979" width="6.5703125" style="2" customWidth="1"/>
    <col min="980" max="980" width="34.5703125" style="2" customWidth="1"/>
    <col min="981" max="1220" width="9.140625" style="2"/>
    <col min="1221" max="1221" width="14.85546875" style="2" customWidth="1"/>
    <col min="1222" max="1222" width="29.5703125" style="2" customWidth="1"/>
    <col min="1223" max="1223" width="27.28515625" style="2" customWidth="1"/>
    <col min="1224" max="1235" width="6.5703125" style="2" customWidth="1"/>
    <col min="1236" max="1236" width="34.5703125" style="2" customWidth="1"/>
    <col min="1237" max="1476" width="9.140625" style="2"/>
    <col min="1477" max="1477" width="14.85546875" style="2" customWidth="1"/>
    <col min="1478" max="1478" width="29.5703125" style="2" customWidth="1"/>
    <col min="1479" max="1479" width="27.28515625" style="2" customWidth="1"/>
    <col min="1480" max="1491" width="6.5703125" style="2" customWidth="1"/>
    <col min="1492" max="1492" width="34.5703125" style="2" customWidth="1"/>
    <col min="1493" max="1732" width="9.140625" style="2"/>
    <col min="1733" max="1733" width="14.85546875" style="2" customWidth="1"/>
    <col min="1734" max="1734" width="29.5703125" style="2" customWidth="1"/>
    <col min="1735" max="1735" width="27.28515625" style="2" customWidth="1"/>
    <col min="1736" max="1747" width="6.5703125" style="2" customWidth="1"/>
    <col min="1748" max="1748" width="34.5703125" style="2" customWidth="1"/>
    <col min="1749" max="1988" width="9.140625" style="2"/>
    <col min="1989" max="1989" width="14.85546875" style="2" customWidth="1"/>
    <col min="1990" max="1990" width="29.5703125" style="2" customWidth="1"/>
    <col min="1991" max="1991" width="27.28515625" style="2" customWidth="1"/>
    <col min="1992" max="2003" width="6.5703125" style="2" customWidth="1"/>
    <col min="2004" max="2004" width="34.5703125" style="2" customWidth="1"/>
    <col min="2005" max="2244" width="9.140625" style="2"/>
    <col min="2245" max="2245" width="14.85546875" style="2" customWidth="1"/>
    <col min="2246" max="2246" width="29.5703125" style="2" customWidth="1"/>
    <col min="2247" max="2247" width="27.28515625" style="2" customWidth="1"/>
    <col min="2248" max="2259" width="6.5703125" style="2" customWidth="1"/>
    <col min="2260" max="2260" width="34.5703125" style="2" customWidth="1"/>
    <col min="2261" max="2500" width="9.140625" style="2"/>
    <col min="2501" max="2501" width="14.85546875" style="2" customWidth="1"/>
    <col min="2502" max="2502" width="29.5703125" style="2" customWidth="1"/>
    <col min="2503" max="2503" width="27.28515625" style="2" customWidth="1"/>
    <col min="2504" max="2515" width="6.5703125" style="2" customWidth="1"/>
    <col min="2516" max="2516" width="34.5703125" style="2" customWidth="1"/>
    <col min="2517" max="2756" width="9.140625" style="2"/>
    <col min="2757" max="2757" width="14.85546875" style="2" customWidth="1"/>
    <col min="2758" max="2758" width="29.5703125" style="2" customWidth="1"/>
    <col min="2759" max="2759" width="27.28515625" style="2" customWidth="1"/>
    <col min="2760" max="2771" width="6.5703125" style="2" customWidth="1"/>
    <col min="2772" max="2772" width="34.5703125" style="2" customWidth="1"/>
    <col min="2773" max="3012" width="9.140625" style="2"/>
    <col min="3013" max="3013" width="14.85546875" style="2" customWidth="1"/>
    <col min="3014" max="3014" width="29.5703125" style="2" customWidth="1"/>
    <col min="3015" max="3015" width="27.28515625" style="2" customWidth="1"/>
    <col min="3016" max="3027" width="6.5703125" style="2" customWidth="1"/>
    <col min="3028" max="3028" width="34.5703125" style="2" customWidth="1"/>
    <col min="3029" max="3268" width="9.140625" style="2"/>
    <col min="3269" max="3269" width="14.85546875" style="2" customWidth="1"/>
    <col min="3270" max="3270" width="29.5703125" style="2" customWidth="1"/>
    <col min="3271" max="3271" width="27.28515625" style="2" customWidth="1"/>
    <col min="3272" max="3283" width="6.5703125" style="2" customWidth="1"/>
    <col min="3284" max="3284" width="34.5703125" style="2" customWidth="1"/>
    <col min="3285" max="3524" width="9.140625" style="2"/>
    <col min="3525" max="3525" width="14.85546875" style="2" customWidth="1"/>
    <col min="3526" max="3526" width="29.5703125" style="2" customWidth="1"/>
    <col min="3527" max="3527" width="27.28515625" style="2" customWidth="1"/>
    <col min="3528" max="3539" width="6.5703125" style="2" customWidth="1"/>
    <col min="3540" max="3540" width="34.5703125" style="2" customWidth="1"/>
    <col min="3541" max="3780" width="9.140625" style="2"/>
    <col min="3781" max="3781" width="14.85546875" style="2" customWidth="1"/>
    <col min="3782" max="3782" width="29.5703125" style="2" customWidth="1"/>
    <col min="3783" max="3783" width="27.28515625" style="2" customWidth="1"/>
    <col min="3784" max="3795" width="6.5703125" style="2" customWidth="1"/>
    <col min="3796" max="3796" width="34.5703125" style="2" customWidth="1"/>
    <col min="3797" max="4036" width="9.140625" style="2"/>
    <col min="4037" max="4037" width="14.85546875" style="2" customWidth="1"/>
    <col min="4038" max="4038" width="29.5703125" style="2" customWidth="1"/>
    <col min="4039" max="4039" width="27.28515625" style="2" customWidth="1"/>
    <col min="4040" max="4051" width="6.5703125" style="2" customWidth="1"/>
    <col min="4052" max="4052" width="34.5703125" style="2" customWidth="1"/>
    <col min="4053" max="4292" width="9.140625" style="2"/>
    <col min="4293" max="4293" width="14.85546875" style="2" customWidth="1"/>
    <col min="4294" max="4294" width="29.5703125" style="2" customWidth="1"/>
    <col min="4295" max="4295" width="27.28515625" style="2" customWidth="1"/>
    <col min="4296" max="4307" width="6.5703125" style="2" customWidth="1"/>
    <col min="4308" max="4308" width="34.5703125" style="2" customWidth="1"/>
    <col min="4309" max="4548" width="9.140625" style="2"/>
    <col min="4549" max="4549" width="14.85546875" style="2" customWidth="1"/>
    <col min="4550" max="4550" width="29.5703125" style="2" customWidth="1"/>
    <col min="4551" max="4551" width="27.28515625" style="2" customWidth="1"/>
    <col min="4552" max="4563" width="6.5703125" style="2" customWidth="1"/>
    <col min="4564" max="4564" width="34.5703125" style="2" customWidth="1"/>
    <col min="4565" max="4804" width="9.140625" style="2"/>
    <col min="4805" max="4805" width="14.85546875" style="2" customWidth="1"/>
    <col min="4806" max="4806" width="29.5703125" style="2" customWidth="1"/>
    <col min="4807" max="4807" width="27.28515625" style="2" customWidth="1"/>
    <col min="4808" max="4819" width="6.5703125" style="2" customWidth="1"/>
    <col min="4820" max="4820" width="34.5703125" style="2" customWidth="1"/>
    <col min="4821" max="5060" width="9.140625" style="2"/>
    <col min="5061" max="5061" width="14.85546875" style="2" customWidth="1"/>
    <col min="5062" max="5062" width="29.5703125" style="2" customWidth="1"/>
    <col min="5063" max="5063" width="27.28515625" style="2" customWidth="1"/>
    <col min="5064" max="5075" width="6.5703125" style="2" customWidth="1"/>
    <col min="5076" max="5076" width="34.5703125" style="2" customWidth="1"/>
    <col min="5077" max="5316" width="9.140625" style="2"/>
    <col min="5317" max="5317" width="14.85546875" style="2" customWidth="1"/>
    <col min="5318" max="5318" width="29.5703125" style="2" customWidth="1"/>
    <col min="5319" max="5319" width="27.28515625" style="2" customWidth="1"/>
    <col min="5320" max="5331" width="6.5703125" style="2" customWidth="1"/>
    <col min="5332" max="5332" width="34.5703125" style="2" customWidth="1"/>
    <col min="5333" max="5572" width="9.140625" style="2"/>
    <col min="5573" max="5573" width="14.85546875" style="2" customWidth="1"/>
    <col min="5574" max="5574" width="29.5703125" style="2" customWidth="1"/>
    <col min="5575" max="5575" width="27.28515625" style="2" customWidth="1"/>
    <col min="5576" max="5587" width="6.5703125" style="2" customWidth="1"/>
    <col min="5588" max="5588" width="34.5703125" style="2" customWidth="1"/>
    <col min="5589" max="5828" width="9.140625" style="2"/>
    <col min="5829" max="5829" width="14.85546875" style="2" customWidth="1"/>
    <col min="5830" max="5830" width="29.5703125" style="2" customWidth="1"/>
    <col min="5831" max="5831" width="27.28515625" style="2" customWidth="1"/>
    <col min="5832" max="5843" width="6.5703125" style="2" customWidth="1"/>
    <col min="5844" max="5844" width="34.5703125" style="2" customWidth="1"/>
    <col min="5845" max="6084" width="9.140625" style="2"/>
    <col min="6085" max="6085" width="14.85546875" style="2" customWidth="1"/>
    <col min="6086" max="6086" width="29.5703125" style="2" customWidth="1"/>
    <col min="6087" max="6087" width="27.28515625" style="2" customWidth="1"/>
    <col min="6088" max="6099" width="6.5703125" style="2" customWidth="1"/>
    <col min="6100" max="6100" width="34.5703125" style="2" customWidth="1"/>
    <col min="6101" max="6340" width="9.140625" style="2"/>
    <col min="6341" max="6341" width="14.85546875" style="2" customWidth="1"/>
    <col min="6342" max="6342" width="29.5703125" style="2" customWidth="1"/>
    <col min="6343" max="6343" width="27.28515625" style="2" customWidth="1"/>
    <col min="6344" max="6355" width="6.5703125" style="2" customWidth="1"/>
    <col min="6356" max="6356" width="34.5703125" style="2" customWidth="1"/>
    <col min="6357" max="6596" width="9.140625" style="2"/>
    <col min="6597" max="6597" width="14.85546875" style="2" customWidth="1"/>
    <col min="6598" max="6598" width="29.5703125" style="2" customWidth="1"/>
    <col min="6599" max="6599" width="27.28515625" style="2" customWidth="1"/>
    <col min="6600" max="6611" width="6.5703125" style="2" customWidth="1"/>
    <col min="6612" max="6612" width="34.5703125" style="2" customWidth="1"/>
    <col min="6613" max="6852" width="9.140625" style="2"/>
    <col min="6853" max="6853" width="14.85546875" style="2" customWidth="1"/>
    <col min="6854" max="6854" width="29.5703125" style="2" customWidth="1"/>
    <col min="6855" max="6855" width="27.28515625" style="2" customWidth="1"/>
    <col min="6856" max="6867" width="6.5703125" style="2" customWidth="1"/>
    <col min="6868" max="6868" width="34.5703125" style="2" customWidth="1"/>
    <col min="6869" max="7108" width="9.140625" style="2"/>
    <col min="7109" max="7109" width="14.85546875" style="2" customWidth="1"/>
    <col min="7110" max="7110" width="29.5703125" style="2" customWidth="1"/>
    <col min="7111" max="7111" width="27.28515625" style="2" customWidth="1"/>
    <col min="7112" max="7123" width="6.5703125" style="2" customWidth="1"/>
    <col min="7124" max="7124" width="34.5703125" style="2" customWidth="1"/>
    <col min="7125" max="7364" width="9.140625" style="2"/>
    <col min="7365" max="7365" width="14.85546875" style="2" customWidth="1"/>
    <col min="7366" max="7366" width="29.5703125" style="2" customWidth="1"/>
    <col min="7367" max="7367" width="27.28515625" style="2" customWidth="1"/>
    <col min="7368" max="7379" width="6.5703125" style="2" customWidth="1"/>
    <col min="7380" max="7380" width="34.5703125" style="2" customWidth="1"/>
    <col min="7381" max="7620" width="9.140625" style="2"/>
    <col min="7621" max="7621" width="14.85546875" style="2" customWidth="1"/>
    <col min="7622" max="7622" width="29.5703125" style="2" customWidth="1"/>
    <col min="7623" max="7623" width="27.28515625" style="2" customWidth="1"/>
    <col min="7624" max="7635" width="6.5703125" style="2" customWidth="1"/>
    <col min="7636" max="7636" width="34.5703125" style="2" customWidth="1"/>
    <col min="7637" max="7876" width="9.140625" style="2"/>
    <col min="7877" max="7877" width="14.85546875" style="2" customWidth="1"/>
    <col min="7878" max="7878" width="29.5703125" style="2" customWidth="1"/>
    <col min="7879" max="7879" width="27.28515625" style="2" customWidth="1"/>
    <col min="7880" max="7891" width="6.5703125" style="2" customWidth="1"/>
    <col min="7892" max="7892" width="34.5703125" style="2" customWidth="1"/>
    <col min="7893" max="8132" width="9.140625" style="2"/>
    <col min="8133" max="8133" width="14.85546875" style="2" customWidth="1"/>
    <col min="8134" max="8134" width="29.5703125" style="2" customWidth="1"/>
    <col min="8135" max="8135" width="27.28515625" style="2" customWidth="1"/>
    <col min="8136" max="8147" width="6.5703125" style="2" customWidth="1"/>
    <col min="8148" max="8148" width="34.5703125" style="2" customWidth="1"/>
    <col min="8149" max="8388" width="9.140625" style="2"/>
    <col min="8389" max="8389" width="14.85546875" style="2" customWidth="1"/>
    <col min="8390" max="8390" width="29.5703125" style="2" customWidth="1"/>
    <col min="8391" max="8391" width="27.28515625" style="2" customWidth="1"/>
    <col min="8392" max="8403" width="6.5703125" style="2" customWidth="1"/>
    <col min="8404" max="8404" width="34.5703125" style="2" customWidth="1"/>
    <col min="8405" max="8644" width="9.140625" style="2"/>
    <col min="8645" max="8645" width="14.85546875" style="2" customWidth="1"/>
    <col min="8646" max="8646" width="29.5703125" style="2" customWidth="1"/>
    <col min="8647" max="8647" width="27.28515625" style="2" customWidth="1"/>
    <col min="8648" max="8659" width="6.5703125" style="2" customWidth="1"/>
    <col min="8660" max="8660" width="34.5703125" style="2" customWidth="1"/>
    <col min="8661" max="8900" width="9.140625" style="2"/>
    <col min="8901" max="8901" width="14.85546875" style="2" customWidth="1"/>
    <col min="8902" max="8902" width="29.5703125" style="2" customWidth="1"/>
    <col min="8903" max="8903" width="27.28515625" style="2" customWidth="1"/>
    <col min="8904" max="8915" width="6.5703125" style="2" customWidth="1"/>
    <col min="8916" max="8916" width="34.5703125" style="2" customWidth="1"/>
    <col min="8917" max="9156" width="9.140625" style="2"/>
    <col min="9157" max="9157" width="14.85546875" style="2" customWidth="1"/>
    <col min="9158" max="9158" width="29.5703125" style="2" customWidth="1"/>
    <col min="9159" max="9159" width="27.28515625" style="2" customWidth="1"/>
    <col min="9160" max="9171" width="6.5703125" style="2" customWidth="1"/>
    <col min="9172" max="9172" width="34.5703125" style="2" customWidth="1"/>
    <col min="9173" max="9412" width="9.140625" style="2"/>
    <col min="9413" max="9413" width="14.85546875" style="2" customWidth="1"/>
    <col min="9414" max="9414" width="29.5703125" style="2" customWidth="1"/>
    <col min="9415" max="9415" width="27.28515625" style="2" customWidth="1"/>
    <col min="9416" max="9427" width="6.5703125" style="2" customWidth="1"/>
    <col min="9428" max="9428" width="34.5703125" style="2" customWidth="1"/>
    <col min="9429" max="9668" width="9.140625" style="2"/>
    <col min="9669" max="9669" width="14.85546875" style="2" customWidth="1"/>
    <col min="9670" max="9670" width="29.5703125" style="2" customWidth="1"/>
    <col min="9671" max="9671" width="27.28515625" style="2" customWidth="1"/>
    <col min="9672" max="9683" width="6.5703125" style="2" customWidth="1"/>
    <col min="9684" max="9684" width="34.5703125" style="2" customWidth="1"/>
    <col min="9685" max="9924" width="9.140625" style="2"/>
    <col min="9925" max="9925" width="14.85546875" style="2" customWidth="1"/>
    <col min="9926" max="9926" width="29.5703125" style="2" customWidth="1"/>
    <col min="9927" max="9927" width="27.28515625" style="2" customWidth="1"/>
    <col min="9928" max="9939" width="6.5703125" style="2" customWidth="1"/>
    <col min="9940" max="9940" width="34.5703125" style="2" customWidth="1"/>
    <col min="9941" max="10180" width="9.140625" style="2"/>
    <col min="10181" max="10181" width="14.85546875" style="2" customWidth="1"/>
    <col min="10182" max="10182" width="29.5703125" style="2" customWidth="1"/>
    <col min="10183" max="10183" width="27.28515625" style="2" customWidth="1"/>
    <col min="10184" max="10195" width="6.5703125" style="2" customWidth="1"/>
    <col min="10196" max="10196" width="34.5703125" style="2" customWidth="1"/>
    <col min="10197" max="10436" width="9.140625" style="2"/>
    <col min="10437" max="10437" width="14.85546875" style="2" customWidth="1"/>
    <col min="10438" max="10438" width="29.5703125" style="2" customWidth="1"/>
    <col min="10439" max="10439" width="27.28515625" style="2" customWidth="1"/>
    <col min="10440" max="10451" width="6.5703125" style="2" customWidth="1"/>
    <col min="10452" max="10452" width="34.5703125" style="2" customWidth="1"/>
    <col min="10453" max="10692" width="9.140625" style="2"/>
    <col min="10693" max="10693" width="14.85546875" style="2" customWidth="1"/>
    <col min="10694" max="10694" width="29.5703125" style="2" customWidth="1"/>
    <col min="10695" max="10695" width="27.28515625" style="2" customWidth="1"/>
    <col min="10696" max="10707" width="6.5703125" style="2" customWidth="1"/>
    <col min="10708" max="10708" width="34.5703125" style="2" customWidth="1"/>
    <col min="10709" max="10948" width="9.140625" style="2"/>
    <col min="10949" max="10949" width="14.85546875" style="2" customWidth="1"/>
    <col min="10950" max="10950" width="29.5703125" style="2" customWidth="1"/>
    <col min="10951" max="10951" width="27.28515625" style="2" customWidth="1"/>
    <col min="10952" max="10963" width="6.5703125" style="2" customWidth="1"/>
    <col min="10964" max="10964" width="34.5703125" style="2" customWidth="1"/>
    <col min="10965" max="11204" width="9.140625" style="2"/>
    <col min="11205" max="11205" width="14.85546875" style="2" customWidth="1"/>
    <col min="11206" max="11206" width="29.5703125" style="2" customWidth="1"/>
    <col min="11207" max="11207" width="27.28515625" style="2" customWidth="1"/>
    <col min="11208" max="11219" width="6.5703125" style="2" customWidth="1"/>
    <col min="11220" max="11220" width="34.5703125" style="2" customWidth="1"/>
    <col min="11221" max="11460" width="9.140625" style="2"/>
    <col min="11461" max="11461" width="14.85546875" style="2" customWidth="1"/>
    <col min="11462" max="11462" width="29.5703125" style="2" customWidth="1"/>
    <col min="11463" max="11463" width="27.28515625" style="2" customWidth="1"/>
    <col min="11464" max="11475" width="6.5703125" style="2" customWidth="1"/>
    <col min="11476" max="11476" width="34.5703125" style="2" customWidth="1"/>
    <col min="11477" max="16384" width="9.140625" style="2"/>
  </cols>
  <sheetData>
    <row r="1" spans="1:18" ht="15" customHeight="1" x14ac:dyDescent="0.25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18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 ht="12" customHeight="1" x14ac:dyDescent="0.2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 ht="15.75" x14ac:dyDescent="0.25">
      <c r="A4" s="137" t="s">
        <v>0</v>
      </c>
      <c r="B4" s="137" t="s">
        <v>128</v>
      </c>
      <c r="C4" s="137" t="s">
        <v>1</v>
      </c>
      <c r="D4" s="137" t="s">
        <v>35</v>
      </c>
      <c r="E4" s="137"/>
      <c r="F4" s="135" t="s">
        <v>37</v>
      </c>
      <c r="G4" s="135"/>
      <c r="H4" s="135"/>
      <c r="I4" s="135"/>
      <c r="J4" s="135"/>
      <c r="K4" s="135"/>
      <c r="L4" s="135"/>
      <c r="M4" s="136"/>
      <c r="N4" s="143" t="s">
        <v>37</v>
      </c>
      <c r="O4" s="144"/>
      <c r="P4" s="133" t="s">
        <v>29</v>
      </c>
      <c r="Q4" s="134"/>
      <c r="R4" s="16" t="s">
        <v>28</v>
      </c>
    </row>
    <row r="5" spans="1:18" ht="15.75" x14ac:dyDescent="0.25">
      <c r="A5" s="146"/>
      <c r="B5" s="137"/>
      <c r="C5" s="137"/>
      <c r="D5" s="137"/>
      <c r="E5" s="137"/>
      <c r="F5" s="135" t="s">
        <v>32</v>
      </c>
      <c r="G5" s="135"/>
      <c r="H5" s="135" t="s">
        <v>33</v>
      </c>
      <c r="I5" s="135"/>
      <c r="J5" s="135" t="s">
        <v>34</v>
      </c>
      <c r="K5" s="135"/>
      <c r="L5" s="135" t="s">
        <v>36</v>
      </c>
      <c r="M5" s="136"/>
      <c r="N5" s="141" t="s">
        <v>177</v>
      </c>
      <c r="O5" s="142"/>
      <c r="P5" s="57" t="s">
        <v>30</v>
      </c>
      <c r="Q5" s="16" t="s">
        <v>31</v>
      </c>
      <c r="R5" s="8"/>
    </row>
    <row r="6" spans="1:18" ht="25.15" customHeight="1" x14ac:dyDescent="0.25">
      <c r="A6" s="146"/>
      <c r="B6" s="137"/>
      <c r="C6" s="137"/>
      <c r="D6" s="19" t="s">
        <v>2</v>
      </c>
      <c r="E6" s="19" t="s">
        <v>3</v>
      </c>
      <c r="F6" s="19" t="s">
        <v>2</v>
      </c>
      <c r="G6" s="19" t="s">
        <v>3</v>
      </c>
      <c r="H6" s="19" t="s">
        <v>2</v>
      </c>
      <c r="I6" s="19" t="s">
        <v>3</v>
      </c>
      <c r="J6" s="19" t="s">
        <v>2</v>
      </c>
      <c r="K6" s="19" t="s">
        <v>3</v>
      </c>
      <c r="L6" s="19" t="s">
        <v>2</v>
      </c>
      <c r="M6" s="19" t="s">
        <v>3</v>
      </c>
      <c r="N6" s="58" t="s">
        <v>133</v>
      </c>
      <c r="O6" s="58" t="s">
        <v>3</v>
      </c>
      <c r="P6" s="8"/>
      <c r="Q6" s="8"/>
      <c r="R6" s="8"/>
    </row>
    <row r="7" spans="1:18" ht="15.75" customHeight="1" x14ac:dyDescent="0.25">
      <c r="A7" s="110" t="s">
        <v>55</v>
      </c>
      <c r="B7" s="125" t="s">
        <v>116</v>
      </c>
      <c r="C7" s="64" t="s">
        <v>4</v>
      </c>
      <c r="D7" s="65" t="e">
        <f>SUM(D9:D14)</f>
        <v>#REF!</v>
      </c>
      <c r="E7" s="65" t="e">
        <f t="shared" ref="E7:Q7" si="0">SUM(E9:E14)</f>
        <v>#REF!</v>
      </c>
      <c r="F7" s="65" t="e">
        <f t="shared" si="0"/>
        <v>#REF!</v>
      </c>
      <c r="G7" s="65" t="e">
        <f t="shared" si="0"/>
        <v>#REF!</v>
      </c>
      <c r="H7" s="65" t="e">
        <f t="shared" si="0"/>
        <v>#REF!</v>
      </c>
      <c r="I7" s="65" t="e">
        <f t="shared" si="0"/>
        <v>#REF!</v>
      </c>
      <c r="J7" s="65" t="e">
        <f t="shared" si="0"/>
        <v>#REF!</v>
      </c>
      <c r="K7" s="65" t="e">
        <f t="shared" si="0"/>
        <v>#REF!</v>
      </c>
      <c r="L7" s="65" t="e">
        <f t="shared" si="0"/>
        <v>#REF!</v>
      </c>
      <c r="M7" s="65" t="e">
        <f t="shared" si="0"/>
        <v>#REF!</v>
      </c>
      <c r="N7" s="98">
        <f>N15+N23</f>
        <v>3169887</v>
      </c>
      <c r="O7" s="98">
        <f>O15+O23</f>
        <v>3169887</v>
      </c>
      <c r="P7" s="10" t="e">
        <f t="shared" si="0"/>
        <v>#REF!</v>
      </c>
      <c r="Q7" s="10" t="e">
        <f t="shared" si="0"/>
        <v>#REF!</v>
      </c>
      <c r="R7" s="8"/>
    </row>
    <row r="8" spans="1:18" ht="15.75" x14ac:dyDescent="0.25">
      <c r="A8" s="111"/>
      <c r="B8" s="125"/>
      <c r="C8" s="37" t="s">
        <v>5</v>
      </c>
      <c r="D8" s="32"/>
      <c r="E8" s="32"/>
      <c r="F8" s="33"/>
      <c r="G8" s="33"/>
      <c r="H8" s="33"/>
      <c r="I8" s="33"/>
      <c r="J8" s="33"/>
      <c r="K8" s="33"/>
      <c r="L8" s="33"/>
      <c r="M8" s="33"/>
      <c r="N8" s="61"/>
      <c r="O8" s="61"/>
      <c r="P8" s="8"/>
      <c r="Q8" s="8"/>
      <c r="R8" s="8"/>
    </row>
    <row r="9" spans="1:18" ht="15.75" customHeight="1" x14ac:dyDescent="0.25">
      <c r="A9" s="111"/>
      <c r="B9" s="125"/>
      <c r="C9" s="37" t="s">
        <v>6</v>
      </c>
      <c r="D9" s="34" t="e">
        <f>D17+D25+#REF!+#REF!+#REF!+#REF!+#REF!+D155+#REF!+D187+#REF!+#REF!</f>
        <v>#REF!</v>
      </c>
      <c r="E9" s="34" t="e">
        <f>E17+E25+#REF!+#REF!+#REF!+#REF!+#REF!+E155+#REF!+E187+#REF!+#REF!</f>
        <v>#REF!</v>
      </c>
      <c r="F9" s="34" t="e">
        <f>F17+F25+#REF!+#REF!+#REF!+#REF!+#REF!+F155+#REF!+F187+#REF!+#REF!</f>
        <v>#REF!</v>
      </c>
      <c r="G9" s="34" t="e">
        <f>G17+G25+#REF!+#REF!+#REF!+#REF!+#REF!+G155+#REF!+G187+#REF!+#REF!</f>
        <v>#REF!</v>
      </c>
      <c r="H9" s="34" t="e">
        <f>H17+H25+#REF!+#REF!+#REF!+#REF!+#REF!+H155+#REF!+H187+#REF!+#REF!</f>
        <v>#REF!</v>
      </c>
      <c r="I9" s="34" t="e">
        <f>I17+I25+#REF!+#REF!+#REF!+#REF!+#REF!+I155+#REF!+I187+#REF!+#REF!</f>
        <v>#REF!</v>
      </c>
      <c r="J9" s="34" t="e">
        <f>J17+J25+#REF!+#REF!+#REF!+#REF!+#REF!+J155+#REF!+J187+#REF!+#REF!</f>
        <v>#REF!</v>
      </c>
      <c r="K9" s="34" t="e">
        <f>K17+K25+#REF!+#REF!+#REF!+#REF!+#REF!+K155+#REF!+K187+#REF!+#REF!</f>
        <v>#REF!</v>
      </c>
      <c r="L9" s="34" t="e">
        <f>L17+L25+#REF!+#REF!+#REF!+#REF!+#REF!+L155+#REF!+L187+#REF!+#REF!</f>
        <v>#REF!</v>
      </c>
      <c r="M9" s="34" t="e">
        <f>M17+M25+#REF!+#REF!+#REF!+#REF!+#REF!+M155+#REF!+M187+#REF!+#REF!</f>
        <v>#REF!</v>
      </c>
      <c r="N9" s="99"/>
      <c r="O9" s="99"/>
      <c r="P9" s="11" t="e">
        <f>P17+P25+#REF!+#REF!+#REF!+#REF!+P33+#REF!+#REF!+#REF!+#REF!+#REF!</f>
        <v>#REF!</v>
      </c>
      <c r="Q9" s="11" t="e">
        <f>Q17+Q25+#REF!+#REF!+#REF!+#REF!+Q33+#REF!+#REF!+#REF!+#REF!+#REF!</f>
        <v>#REF!</v>
      </c>
      <c r="R9" s="8"/>
    </row>
    <row r="10" spans="1:18" ht="15.75" x14ac:dyDescent="0.25">
      <c r="A10" s="111"/>
      <c r="B10" s="125"/>
      <c r="C10" s="37" t="s">
        <v>7</v>
      </c>
      <c r="D10" s="34" t="e">
        <f>D18+D26+#REF!+#REF!+#REF!+#REF!+#REF!+D156+#REF!+D188+#REF!+#REF!+#REF!+#REF!</f>
        <v>#REF!</v>
      </c>
      <c r="E10" s="34" t="e">
        <f>E18+E26+#REF!+#REF!+#REF!+#REF!+#REF!+E156+#REF!+E188+#REF!+#REF!+#REF!+#REF!</f>
        <v>#REF!</v>
      </c>
      <c r="F10" s="34" t="e">
        <f>F18+F26+#REF!+#REF!+#REF!+#REF!+#REF!+F156+#REF!+F188+#REF!+#REF!+#REF!+#REF!</f>
        <v>#REF!</v>
      </c>
      <c r="G10" s="34" t="e">
        <f>G18+G26+#REF!+#REF!+#REF!+#REF!+#REF!+G156+#REF!+G188+#REF!+#REF!+#REF!+#REF!</f>
        <v>#REF!</v>
      </c>
      <c r="H10" s="34" t="e">
        <f>H18+H26+#REF!+#REF!+#REF!+#REF!+#REF!+H156+#REF!+H188+#REF!+#REF!+#REF!+#REF!+#REF!</f>
        <v>#REF!</v>
      </c>
      <c r="I10" s="34" t="e">
        <f>I18+I26+#REF!+#REF!+#REF!+#REF!+#REF!+I156+#REF!+I188+#REF!+#REF!+#REF!+#REF!+#REF!</f>
        <v>#REF!</v>
      </c>
      <c r="J10" s="34" t="e">
        <f>J18+J26+#REF!+#REF!+#REF!+#REF!+#REF!+J156+#REF!+J188+#REF!+#REF!+#REF!+#REF!+#REF!</f>
        <v>#REF!</v>
      </c>
      <c r="K10" s="34" t="e">
        <f>K18+K26+#REF!+#REF!+#REF!+#REF!+#REF!+K156+#REF!+K188+#REF!+#REF!+#REF!+#REF!+#REF!</f>
        <v>#REF!</v>
      </c>
      <c r="L10" s="34" t="e">
        <f>L18+L26+#REF!+#REF!+#REF!+#REF!+#REF!+L156+#REF!+L188+#REF!+#REF!+#REF!+#REF!+#REF!</f>
        <v>#REF!</v>
      </c>
      <c r="M10" s="34" t="e">
        <f>M18+M26+#REF!+#REF!+#REF!+#REF!+#REF!+M156+#REF!+M188+#REF!+#REF!+#REF!+#REF!+#REF!</f>
        <v>#REF!</v>
      </c>
      <c r="N10" s="99"/>
      <c r="O10" s="99"/>
      <c r="P10" s="11" t="e">
        <f>P18+P26+#REF!+#REF!+#REF!+#REF!+P34+#REF!+#REF!+#REF!+#REF!+#REF!</f>
        <v>#REF!</v>
      </c>
      <c r="Q10" s="11" t="e">
        <f>Q18+Q26+#REF!+#REF!+#REF!+#REF!+Q34+#REF!+#REF!+#REF!+#REF!+#REF!</f>
        <v>#REF!</v>
      </c>
      <c r="R10" s="8"/>
    </row>
    <row r="11" spans="1:18" ht="15.75" customHeight="1" x14ac:dyDescent="0.25">
      <c r="A11" s="111"/>
      <c r="B11" s="125"/>
      <c r="C11" s="37" t="s">
        <v>8</v>
      </c>
      <c r="D11" s="34" t="e">
        <f>D19+D27+#REF!+#REF!+#REF!+#REF!+#REF!+D157+#REF!+D189+#REF!+#REF!+#REF!+#REF!</f>
        <v>#REF!</v>
      </c>
      <c r="E11" s="34" t="e">
        <f>E19+E27+#REF!+#REF!+#REF!+#REF!+#REF!+E157+#REF!+E189+#REF!+#REF!+#REF!+#REF!</f>
        <v>#REF!</v>
      </c>
      <c r="F11" s="34" t="e">
        <f>F19+F27+#REF!+#REF!+#REF!+#REF!+#REF!+F157+#REF!+F189+#REF!+#REF!+#REF!+#REF!+#REF!</f>
        <v>#REF!</v>
      </c>
      <c r="G11" s="34" t="e">
        <f>G19+G27+#REF!+#REF!+#REF!+#REF!+#REF!+G157+#REF!+G189+#REF!+#REF!+#REF!+#REF!+#REF!</f>
        <v>#REF!</v>
      </c>
      <c r="H11" s="34" t="e">
        <f>H19+H27+#REF!+#REF!+#REF!+#REF!+#REF!+H157+#REF!+H189+#REF!+#REF!+#REF!+#REF!+#REF!</f>
        <v>#REF!</v>
      </c>
      <c r="I11" s="34" t="e">
        <f>I19+I27+#REF!+#REF!+#REF!+#REF!+#REF!+I157+#REF!+I189+#REF!+#REF!+#REF!+#REF!+#REF!</f>
        <v>#REF!</v>
      </c>
      <c r="J11" s="34" t="e">
        <f>J19+J27+#REF!+#REF!+#REF!+#REF!+#REF!+J157+#REF!+J189+#REF!+#REF!+#REF!+#REF!+#REF!</f>
        <v>#REF!</v>
      </c>
      <c r="K11" s="34" t="e">
        <f>K19+K27+#REF!+#REF!+#REF!+#REF!+#REF!+K157+#REF!+K189+#REF!+#REF!+#REF!+#REF!+#REF!</f>
        <v>#REF!</v>
      </c>
      <c r="L11" s="34" t="e">
        <f>L19+L27+#REF!+#REF!+#REF!+#REF!+#REF!+L157+#REF!+L189+#REF!+#REF!+#REF!+#REF!+#REF!</f>
        <v>#REF!</v>
      </c>
      <c r="M11" s="34" t="e">
        <f>M19+M27+#REF!+#REF!+#REF!+#REF!+#REF!+M157+#REF!+M189+#REF!+#REF!+#REF!+#REF!+#REF!</f>
        <v>#REF!</v>
      </c>
      <c r="N11" s="99"/>
      <c r="O11" s="99"/>
      <c r="P11" s="11" t="e">
        <f>P19+P27+#REF!+#REF!+#REF!+#REF!+P35+#REF!+#REF!+#REF!+#REF!+#REF!</f>
        <v>#REF!</v>
      </c>
      <c r="Q11" s="11" t="e">
        <f>Q19+Q27+#REF!+#REF!+#REF!+#REF!+Q35+#REF!+#REF!+#REF!+#REF!+#REF!</f>
        <v>#REF!</v>
      </c>
      <c r="R11" s="8"/>
    </row>
    <row r="12" spans="1:18" ht="15.75" x14ac:dyDescent="0.25">
      <c r="A12" s="111"/>
      <c r="B12" s="125"/>
      <c r="C12" s="37" t="s">
        <v>9</v>
      </c>
      <c r="D12" s="35"/>
      <c r="E12" s="35"/>
      <c r="F12" s="33"/>
      <c r="G12" s="33"/>
      <c r="H12" s="33"/>
      <c r="I12" s="33"/>
      <c r="J12" s="33"/>
      <c r="K12" s="33"/>
      <c r="L12" s="33"/>
      <c r="M12" s="33"/>
      <c r="N12" s="99">
        <f>N20+N28</f>
        <v>3169887</v>
      </c>
      <c r="O12" s="99">
        <f>O20+O28</f>
        <v>3169887</v>
      </c>
      <c r="P12" s="7"/>
      <c r="Q12" s="7"/>
      <c r="R12" s="8"/>
    </row>
    <row r="13" spans="1:18" ht="15.75" customHeight="1" x14ac:dyDescent="0.25">
      <c r="A13" s="111"/>
      <c r="B13" s="125"/>
      <c r="C13" s="37" t="s">
        <v>10</v>
      </c>
      <c r="D13" s="35"/>
      <c r="E13" s="35"/>
      <c r="F13" s="33"/>
      <c r="G13" s="33"/>
      <c r="H13" s="33"/>
      <c r="I13" s="33"/>
      <c r="J13" s="33"/>
      <c r="K13" s="33"/>
      <c r="L13" s="33"/>
      <c r="M13" s="33"/>
      <c r="N13" s="87"/>
      <c r="O13" s="87"/>
      <c r="P13" s="7"/>
      <c r="Q13" s="7"/>
      <c r="R13" s="8"/>
    </row>
    <row r="14" spans="1:18" ht="15.75" x14ac:dyDescent="0.25">
      <c r="A14" s="112"/>
      <c r="B14" s="125"/>
      <c r="C14" s="37" t="s">
        <v>11</v>
      </c>
      <c r="D14" s="35"/>
      <c r="E14" s="35"/>
      <c r="F14" s="33"/>
      <c r="G14" s="33"/>
      <c r="H14" s="33"/>
      <c r="I14" s="33"/>
      <c r="J14" s="33"/>
      <c r="K14" s="33"/>
      <c r="L14" s="33"/>
      <c r="M14" s="33"/>
      <c r="N14" s="87"/>
      <c r="O14" s="87"/>
      <c r="P14" s="7"/>
      <c r="Q14" s="7"/>
      <c r="R14" s="8"/>
    </row>
    <row r="15" spans="1:18" ht="15.75" x14ac:dyDescent="0.25">
      <c r="A15" s="113" t="s">
        <v>53</v>
      </c>
      <c r="B15" s="118" t="s">
        <v>115</v>
      </c>
      <c r="C15" s="40" t="s">
        <v>4</v>
      </c>
      <c r="D15" s="41" t="e">
        <f>D17+D18+D19+D20+D21+D22</f>
        <v>#REF!</v>
      </c>
      <c r="E15" s="41" t="e">
        <f t="shared" ref="E15:Q15" si="1">E17+E18+E19+E20+E21+E22</f>
        <v>#REF!</v>
      </c>
      <c r="F15" s="41" t="e">
        <f t="shared" si="1"/>
        <v>#REF!</v>
      </c>
      <c r="G15" s="41" t="e">
        <f t="shared" si="1"/>
        <v>#REF!</v>
      </c>
      <c r="H15" s="41" t="e">
        <f t="shared" si="1"/>
        <v>#REF!</v>
      </c>
      <c r="I15" s="41" t="e">
        <f t="shared" si="1"/>
        <v>#REF!</v>
      </c>
      <c r="J15" s="41" t="e">
        <f t="shared" si="1"/>
        <v>#REF!</v>
      </c>
      <c r="K15" s="41" t="e">
        <f t="shared" si="1"/>
        <v>#REF!</v>
      </c>
      <c r="L15" s="41" t="e">
        <f t="shared" si="1"/>
        <v>#REF!</v>
      </c>
      <c r="M15" s="41" t="e">
        <f t="shared" si="1"/>
        <v>#REF!</v>
      </c>
      <c r="N15" s="100">
        <f>N20</f>
        <v>2601000</v>
      </c>
      <c r="O15" s="100">
        <f>O20</f>
        <v>2601000</v>
      </c>
      <c r="P15" s="6" t="e">
        <f t="shared" si="1"/>
        <v>#REF!</v>
      </c>
      <c r="Q15" s="6" t="e">
        <f t="shared" si="1"/>
        <v>#REF!</v>
      </c>
      <c r="R15" s="8"/>
    </row>
    <row r="16" spans="1:18" ht="15.75" x14ac:dyDescent="0.25">
      <c r="A16" s="114"/>
      <c r="B16" s="119"/>
      <c r="C16" s="17" t="s">
        <v>5</v>
      </c>
      <c r="D16" s="22"/>
      <c r="E16" s="22"/>
      <c r="F16" s="15"/>
      <c r="G16" s="15"/>
      <c r="H16" s="15"/>
      <c r="I16" s="15"/>
      <c r="J16" s="15"/>
      <c r="K16" s="15"/>
      <c r="L16" s="15"/>
      <c r="M16" s="15"/>
      <c r="N16" s="91"/>
      <c r="O16" s="91"/>
      <c r="P16" s="7"/>
      <c r="Q16" s="7"/>
      <c r="R16" s="8"/>
    </row>
    <row r="17" spans="1:18" ht="15.75" x14ac:dyDescent="0.25">
      <c r="A17" s="114"/>
      <c r="B17" s="119"/>
      <c r="C17" s="17" t="s">
        <v>6</v>
      </c>
      <c r="D17" s="22"/>
      <c r="E17" s="22"/>
      <c r="F17" s="15"/>
      <c r="G17" s="15"/>
      <c r="H17" s="15"/>
      <c r="I17" s="15"/>
      <c r="J17" s="15"/>
      <c r="K17" s="15"/>
      <c r="L17" s="15"/>
      <c r="M17" s="15"/>
      <c r="N17" s="91"/>
      <c r="O17" s="91"/>
      <c r="P17" s="7"/>
      <c r="Q17" s="7"/>
      <c r="R17" s="8"/>
    </row>
    <row r="18" spans="1:18" ht="15.75" x14ac:dyDescent="0.25">
      <c r="A18" s="114"/>
      <c r="B18" s="119"/>
      <c r="C18" s="17" t="s">
        <v>7</v>
      </c>
      <c r="D18" s="15" t="e">
        <f>#REF!</f>
        <v>#REF!</v>
      </c>
      <c r="E18" s="15" t="e">
        <f>#REF!</f>
        <v>#REF!</v>
      </c>
      <c r="F18" s="15" t="e">
        <f>#REF!</f>
        <v>#REF!</v>
      </c>
      <c r="G18" s="15" t="e">
        <f>#REF!</f>
        <v>#REF!</v>
      </c>
      <c r="H18" s="15" t="e">
        <f>#REF!</f>
        <v>#REF!</v>
      </c>
      <c r="I18" s="15" t="e">
        <f>#REF!</f>
        <v>#REF!</v>
      </c>
      <c r="J18" s="15" t="e">
        <f>#REF!</f>
        <v>#REF!</v>
      </c>
      <c r="K18" s="15" t="e">
        <f>#REF!</f>
        <v>#REF!</v>
      </c>
      <c r="L18" s="15" t="e">
        <f>#REF!+#REF!</f>
        <v>#REF!</v>
      </c>
      <c r="M18" s="15" t="e">
        <f>#REF!+#REF!</f>
        <v>#REF!</v>
      </c>
      <c r="N18" s="91"/>
      <c r="O18" s="91"/>
      <c r="P18" s="7" t="e">
        <f>#REF!</f>
        <v>#REF!</v>
      </c>
      <c r="Q18" s="7" t="e">
        <f>#REF!</f>
        <v>#REF!</v>
      </c>
      <c r="R18" s="8"/>
    </row>
    <row r="19" spans="1:18" ht="15.75" x14ac:dyDescent="0.25">
      <c r="A19" s="114"/>
      <c r="B19" s="119"/>
      <c r="C19" s="17" t="s">
        <v>8</v>
      </c>
      <c r="D19" s="22"/>
      <c r="E19" s="22"/>
      <c r="F19" s="15"/>
      <c r="G19" s="15"/>
      <c r="H19" s="15"/>
      <c r="I19" s="15"/>
      <c r="J19" s="15"/>
      <c r="K19" s="15"/>
      <c r="L19" s="15"/>
      <c r="M19" s="15"/>
      <c r="N19" s="91"/>
      <c r="O19" s="91"/>
      <c r="P19" s="7"/>
      <c r="Q19" s="7"/>
      <c r="R19" s="8"/>
    </row>
    <row r="20" spans="1:18" ht="15.75" x14ac:dyDescent="0.25">
      <c r="A20" s="114"/>
      <c r="B20" s="119"/>
      <c r="C20" s="17" t="s">
        <v>9</v>
      </c>
      <c r="D20" s="22"/>
      <c r="E20" s="22"/>
      <c r="F20" s="15"/>
      <c r="G20" s="15"/>
      <c r="H20" s="15"/>
      <c r="I20" s="15"/>
      <c r="J20" s="15"/>
      <c r="K20" s="15"/>
      <c r="L20" s="15"/>
      <c r="M20" s="15"/>
      <c r="N20" s="91">
        <v>2601000</v>
      </c>
      <c r="O20" s="91">
        <v>2601000</v>
      </c>
      <c r="P20" s="7"/>
      <c r="Q20" s="7"/>
      <c r="R20" s="8"/>
    </row>
    <row r="21" spans="1:18" ht="15.75" x14ac:dyDescent="0.25">
      <c r="A21" s="114"/>
      <c r="B21" s="119"/>
      <c r="C21" s="17" t="s">
        <v>10</v>
      </c>
      <c r="D21" s="22"/>
      <c r="E21" s="22"/>
      <c r="F21" s="15"/>
      <c r="G21" s="15"/>
      <c r="H21" s="15"/>
      <c r="I21" s="15"/>
      <c r="J21" s="15"/>
      <c r="K21" s="15"/>
      <c r="L21" s="15"/>
      <c r="M21" s="15"/>
      <c r="N21" s="91"/>
      <c r="O21" s="91"/>
      <c r="P21" s="7"/>
      <c r="Q21" s="7"/>
      <c r="R21" s="8"/>
    </row>
    <row r="22" spans="1:18" ht="15.75" x14ac:dyDescent="0.25">
      <c r="A22" s="114"/>
      <c r="B22" s="120"/>
      <c r="C22" s="17" t="s">
        <v>11</v>
      </c>
      <c r="D22" s="22"/>
      <c r="E22" s="22"/>
      <c r="F22" s="15"/>
      <c r="G22" s="15"/>
      <c r="H22" s="15"/>
      <c r="I22" s="15"/>
      <c r="J22" s="15"/>
      <c r="K22" s="15"/>
      <c r="L22" s="15"/>
      <c r="M22" s="15"/>
      <c r="N22" s="101"/>
      <c r="O22" s="101"/>
      <c r="P22" s="7"/>
      <c r="Q22" s="7"/>
      <c r="R22" s="8"/>
    </row>
    <row r="23" spans="1:18" ht="15.75" x14ac:dyDescent="0.25">
      <c r="A23" s="113" t="s">
        <v>54</v>
      </c>
      <c r="B23" s="118" t="s">
        <v>114</v>
      </c>
      <c r="C23" s="40" t="s">
        <v>4</v>
      </c>
      <c r="D23" s="41">
        <f>SUM(D25:D30)</f>
        <v>0</v>
      </c>
      <c r="E23" s="41">
        <f t="shared" ref="E23:Q23" si="2">SUM(E25:E30)</f>
        <v>0</v>
      </c>
      <c r="F23" s="41" t="e">
        <f t="shared" si="2"/>
        <v>#REF!</v>
      </c>
      <c r="G23" s="41" t="e">
        <f t="shared" si="2"/>
        <v>#REF!</v>
      </c>
      <c r="H23" s="41" t="e">
        <f t="shared" si="2"/>
        <v>#REF!</v>
      </c>
      <c r="I23" s="41" t="e">
        <f t="shared" si="2"/>
        <v>#REF!</v>
      </c>
      <c r="J23" s="41" t="e">
        <f t="shared" si="2"/>
        <v>#REF!</v>
      </c>
      <c r="K23" s="41" t="e">
        <f t="shared" si="2"/>
        <v>#REF!</v>
      </c>
      <c r="L23" s="41" t="e">
        <f t="shared" si="2"/>
        <v>#REF!</v>
      </c>
      <c r="M23" s="41" t="e">
        <f t="shared" si="2"/>
        <v>#REF!</v>
      </c>
      <c r="N23" s="100">
        <f>N28</f>
        <v>568887</v>
      </c>
      <c r="O23" s="100">
        <f>O28</f>
        <v>568887</v>
      </c>
      <c r="P23" s="6" t="e">
        <f t="shared" si="2"/>
        <v>#REF!</v>
      </c>
      <c r="Q23" s="6" t="e">
        <f t="shared" si="2"/>
        <v>#REF!</v>
      </c>
      <c r="R23" s="8"/>
    </row>
    <row r="24" spans="1:18" ht="15.75" x14ac:dyDescent="0.25">
      <c r="A24" s="114"/>
      <c r="B24" s="119"/>
      <c r="C24" s="17" t="s">
        <v>5</v>
      </c>
      <c r="D24" s="22"/>
      <c r="E24" s="22"/>
      <c r="F24" s="15"/>
      <c r="G24" s="15"/>
      <c r="H24" s="15"/>
      <c r="I24" s="15"/>
      <c r="J24" s="15"/>
      <c r="K24" s="15"/>
      <c r="L24" s="15"/>
      <c r="M24" s="15"/>
      <c r="N24" s="91"/>
      <c r="O24" s="91"/>
      <c r="P24" s="7"/>
      <c r="Q24" s="7"/>
      <c r="R24" s="8"/>
    </row>
    <row r="25" spans="1:18" ht="15.75" x14ac:dyDescent="0.25">
      <c r="A25" s="114"/>
      <c r="B25" s="119"/>
      <c r="C25" s="17" t="s">
        <v>6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91"/>
      <c r="O25" s="91"/>
      <c r="P25" s="7"/>
      <c r="Q25" s="7"/>
      <c r="R25" s="8"/>
    </row>
    <row r="26" spans="1:18" ht="15.75" x14ac:dyDescent="0.25">
      <c r="A26" s="114"/>
      <c r="B26" s="119"/>
      <c r="C26" s="17" t="s">
        <v>7</v>
      </c>
      <c r="D26" s="22"/>
      <c r="E26" s="22"/>
      <c r="F26" s="22" t="e">
        <f>#REF!</f>
        <v>#REF!</v>
      </c>
      <c r="G26" s="22" t="e">
        <f>#REF!</f>
        <v>#REF!</v>
      </c>
      <c r="H26" s="22" t="e">
        <f>#REF!</f>
        <v>#REF!</v>
      </c>
      <c r="I26" s="22" t="e">
        <f>#REF!</f>
        <v>#REF!</v>
      </c>
      <c r="J26" s="22" t="e">
        <f>#REF!</f>
        <v>#REF!</v>
      </c>
      <c r="K26" s="22" t="e">
        <f>#REF!</f>
        <v>#REF!</v>
      </c>
      <c r="L26" s="22" t="e">
        <f>#REF!</f>
        <v>#REF!</v>
      </c>
      <c r="M26" s="22" t="e">
        <f>#REF!</f>
        <v>#REF!</v>
      </c>
      <c r="N26" s="91"/>
      <c r="O26" s="91"/>
      <c r="P26" s="6" t="e">
        <f>#REF!</f>
        <v>#REF!</v>
      </c>
      <c r="Q26" s="6" t="e">
        <f>#REF!</f>
        <v>#REF!</v>
      </c>
      <c r="R26" s="8"/>
    </row>
    <row r="27" spans="1:18" ht="15.75" x14ac:dyDescent="0.25">
      <c r="A27" s="114"/>
      <c r="B27" s="119"/>
      <c r="C27" s="17" t="s">
        <v>8</v>
      </c>
      <c r="D27" s="22"/>
      <c r="E27" s="22"/>
      <c r="F27" s="15"/>
      <c r="G27" s="15"/>
      <c r="H27" s="15"/>
      <c r="I27" s="15"/>
      <c r="J27" s="15"/>
      <c r="K27" s="15"/>
      <c r="L27" s="15"/>
      <c r="M27" s="15"/>
      <c r="N27" s="91"/>
      <c r="O27" s="91"/>
      <c r="P27" s="7"/>
      <c r="Q27" s="7"/>
      <c r="R27" s="8"/>
    </row>
    <row r="28" spans="1:18" ht="15.75" x14ac:dyDescent="0.25">
      <c r="A28" s="114"/>
      <c r="B28" s="119"/>
      <c r="C28" s="17" t="s">
        <v>9</v>
      </c>
      <c r="D28" s="22"/>
      <c r="E28" s="22"/>
      <c r="F28" s="15"/>
      <c r="G28" s="15"/>
      <c r="H28" s="15"/>
      <c r="I28" s="15"/>
      <c r="J28" s="15"/>
      <c r="K28" s="15"/>
      <c r="L28" s="15"/>
      <c r="M28" s="15"/>
      <c r="N28" s="91">
        <v>568887</v>
      </c>
      <c r="O28" s="91">
        <v>568887</v>
      </c>
      <c r="P28" s="7"/>
      <c r="Q28" s="7"/>
      <c r="R28" s="8"/>
    </row>
    <row r="29" spans="1:18" ht="15.75" x14ac:dyDescent="0.25">
      <c r="A29" s="114"/>
      <c r="B29" s="119"/>
      <c r="C29" s="17" t="s">
        <v>10</v>
      </c>
      <c r="D29" s="22"/>
      <c r="E29" s="22"/>
      <c r="F29" s="15"/>
      <c r="G29" s="15"/>
      <c r="H29" s="15"/>
      <c r="I29" s="15"/>
      <c r="J29" s="15"/>
      <c r="K29" s="15"/>
      <c r="L29" s="15"/>
      <c r="M29" s="15"/>
      <c r="N29" s="91"/>
      <c r="O29" s="91"/>
      <c r="P29" s="7"/>
      <c r="Q29" s="7"/>
      <c r="R29" s="8"/>
    </row>
    <row r="30" spans="1:18" ht="15.75" x14ac:dyDescent="0.25">
      <c r="A30" s="124"/>
      <c r="B30" s="120"/>
      <c r="C30" s="17" t="s">
        <v>11</v>
      </c>
      <c r="D30" s="22"/>
      <c r="E30" s="22"/>
      <c r="F30" s="15"/>
      <c r="G30" s="15"/>
      <c r="H30" s="15"/>
      <c r="I30" s="15"/>
      <c r="J30" s="15"/>
      <c r="K30" s="15"/>
      <c r="L30" s="15"/>
      <c r="M30" s="15"/>
      <c r="N30" s="101"/>
      <c r="O30" s="101"/>
      <c r="P30" s="7"/>
      <c r="Q30" s="7"/>
      <c r="R30" s="8"/>
    </row>
    <row r="31" spans="1:18" ht="15.75" customHeight="1" x14ac:dyDescent="0.25">
      <c r="A31" s="110" t="s">
        <v>55</v>
      </c>
      <c r="B31" s="125" t="s">
        <v>113</v>
      </c>
      <c r="C31" s="64" t="s">
        <v>4</v>
      </c>
      <c r="D31" s="65" t="e">
        <f>SUM(D33:D38)</f>
        <v>#REF!</v>
      </c>
      <c r="E31" s="65" t="e">
        <f t="shared" ref="E31:M31" si="3">SUM(E33:E38)</f>
        <v>#REF!</v>
      </c>
      <c r="F31" s="65" t="e">
        <f t="shared" si="3"/>
        <v>#REF!</v>
      </c>
      <c r="G31" s="65" t="e">
        <f t="shared" si="3"/>
        <v>#REF!</v>
      </c>
      <c r="H31" s="65" t="e">
        <f t="shared" si="3"/>
        <v>#REF!</v>
      </c>
      <c r="I31" s="65" t="e">
        <f t="shared" si="3"/>
        <v>#REF!</v>
      </c>
      <c r="J31" s="65" t="e">
        <f t="shared" si="3"/>
        <v>#REF!</v>
      </c>
      <c r="K31" s="65" t="e">
        <f t="shared" si="3"/>
        <v>#REF!</v>
      </c>
      <c r="L31" s="65" t="e">
        <f t="shared" si="3"/>
        <v>#REF!</v>
      </c>
      <c r="M31" s="65" t="e">
        <f t="shared" si="3"/>
        <v>#REF!</v>
      </c>
      <c r="N31" s="98">
        <f>N39+N47</f>
        <v>1076675.31</v>
      </c>
      <c r="O31" s="98">
        <f>O39+O47</f>
        <v>1076675.31</v>
      </c>
      <c r="P31" s="6" t="e">
        <f>SUM(P33:P38)</f>
        <v>#REF!</v>
      </c>
      <c r="Q31" s="6" t="e">
        <f>SUM(Q33:Q38)</f>
        <v>#REF!</v>
      </c>
      <c r="R31" s="8"/>
    </row>
    <row r="32" spans="1:18" ht="15.75" x14ac:dyDescent="0.25">
      <c r="A32" s="111"/>
      <c r="B32" s="125"/>
      <c r="C32" s="37" t="s">
        <v>5</v>
      </c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61"/>
      <c r="O32" s="61"/>
      <c r="P32" s="7"/>
      <c r="Q32" s="7"/>
      <c r="R32" s="8"/>
    </row>
    <row r="33" spans="1:18" ht="15.75" x14ac:dyDescent="0.25">
      <c r="A33" s="111"/>
      <c r="B33" s="125"/>
      <c r="C33" s="37" t="s">
        <v>6</v>
      </c>
      <c r="D33" s="34" t="e">
        <f>D49+#REF!+#REF!+#REF!+#REF!+#REF!+#REF!+#REF!+D75+D83+#REF!+#REF!</f>
        <v>#REF!</v>
      </c>
      <c r="E33" s="34" t="e">
        <f>E49+#REF!+#REF!+#REF!+#REF!+#REF!+#REF!+#REF!+E75+E83+#REF!+#REF!</f>
        <v>#REF!</v>
      </c>
      <c r="F33" s="34" t="e">
        <f>F49+#REF!+#REF!+#REF!+#REF!+#REF!+#REF!+#REF!+F75+F83+#REF!+#REF!</f>
        <v>#REF!</v>
      </c>
      <c r="G33" s="34" t="e">
        <f>G49+#REF!+#REF!+#REF!+#REF!+#REF!+#REF!+#REF!+G75+G83+#REF!+#REF!</f>
        <v>#REF!</v>
      </c>
      <c r="H33" s="34" t="e">
        <f>H49+#REF!+#REF!+#REF!+#REF!+#REF!+#REF!+#REF!+H75+H83+#REF!+#REF!</f>
        <v>#REF!</v>
      </c>
      <c r="I33" s="34" t="e">
        <f>I49+#REF!+#REF!+#REF!+#REF!+#REF!+#REF!+#REF!+I75+I83+#REF!+#REF!</f>
        <v>#REF!</v>
      </c>
      <c r="J33" s="34" t="e">
        <f>J49+#REF!+#REF!+#REF!+#REF!+#REF!+#REF!+#REF!+J75+J83+#REF!+#REF!</f>
        <v>#REF!</v>
      </c>
      <c r="K33" s="34" t="e">
        <f>K49+#REF!+#REF!+#REF!+#REF!+#REF!+#REF!+#REF!+K75+K83+#REF!+#REF!</f>
        <v>#REF!</v>
      </c>
      <c r="L33" s="34" t="e">
        <f>L49+#REF!+#REF!+#REF!+#REF!+#REF!+#REF!+#REF!+L75+L83+#REF!+#REF!</f>
        <v>#REF!</v>
      </c>
      <c r="M33" s="34" t="e">
        <f>M49+#REF!+#REF!+#REF!+#REF!+#REF!+#REF!+#REF!+M75+M83+#REF!+#REF!</f>
        <v>#REF!</v>
      </c>
      <c r="N33" s="99"/>
      <c r="O33" s="99"/>
      <c r="P33" s="7"/>
      <c r="Q33" s="7"/>
      <c r="R33" s="8"/>
    </row>
    <row r="34" spans="1:18" ht="15.75" x14ac:dyDescent="0.25">
      <c r="A34" s="111"/>
      <c r="B34" s="125"/>
      <c r="C34" s="37" t="s">
        <v>7</v>
      </c>
      <c r="D34" s="34" t="e">
        <f>D50+#REF!+#REF!+#REF!+#REF!+#REF!+#REF!+#REF!+D76+D84+#REF!+#REF!+#REF!+#REF!</f>
        <v>#REF!</v>
      </c>
      <c r="E34" s="34" t="e">
        <f>E50+#REF!+#REF!+#REF!+#REF!+#REF!+#REF!+#REF!+E76+E84+#REF!+#REF!+#REF!+#REF!</f>
        <v>#REF!</v>
      </c>
      <c r="F34" s="34" t="e">
        <f>F50+#REF!+#REF!+#REF!+#REF!+#REF!+#REF!+#REF!+F76+F84+#REF!+#REF!+#REF!+#REF!</f>
        <v>#REF!</v>
      </c>
      <c r="G34" s="34" t="e">
        <f>G50+#REF!+#REF!+#REF!+#REF!+#REF!+#REF!+#REF!+G76+G84+#REF!+#REF!+#REF!+#REF!</f>
        <v>#REF!</v>
      </c>
      <c r="H34" s="34" t="e">
        <f>H50+#REF!+#REF!+#REF!+#REF!+#REF!+#REF!+#REF!+H76+H84+#REF!+#REF!+#REF!+#REF!+#REF!</f>
        <v>#REF!</v>
      </c>
      <c r="I34" s="34" t="e">
        <f>I50+#REF!+#REF!+#REF!+#REF!+#REF!+#REF!+#REF!+I76+I84+#REF!+#REF!+#REF!+#REF!+#REF!</f>
        <v>#REF!</v>
      </c>
      <c r="J34" s="34" t="e">
        <f>J50+#REF!+#REF!+#REF!+#REF!+#REF!+#REF!+#REF!+J76+J84+#REF!+#REF!+#REF!+#REF!+#REF!</f>
        <v>#REF!</v>
      </c>
      <c r="K34" s="34" t="e">
        <f>K50+#REF!+#REF!+#REF!+#REF!+#REF!+#REF!+#REF!+K76+K84+#REF!+#REF!+#REF!+#REF!+#REF!</f>
        <v>#REF!</v>
      </c>
      <c r="L34" s="34" t="e">
        <f>L50+#REF!+#REF!+#REF!+#REF!+#REF!+#REF!+#REF!+L76+L84+#REF!+#REF!+#REF!+#REF!+#REF!</f>
        <v>#REF!</v>
      </c>
      <c r="M34" s="34" t="e">
        <f>M50+#REF!+#REF!+#REF!+#REF!+#REF!+#REF!+#REF!+M76+M84+#REF!+#REF!+#REF!+#REF!+#REF!</f>
        <v>#REF!</v>
      </c>
      <c r="N34" s="99">
        <f>$N$42</f>
        <v>969000</v>
      </c>
      <c r="O34" s="99">
        <f>$N$42</f>
        <v>969000</v>
      </c>
      <c r="P34" s="7"/>
      <c r="Q34" s="7"/>
      <c r="R34" s="8"/>
    </row>
    <row r="35" spans="1:18" ht="15.75" x14ac:dyDescent="0.25">
      <c r="A35" s="111"/>
      <c r="B35" s="125"/>
      <c r="C35" s="37" t="s">
        <v>8</v>
      </c>
      <c r="D35" s="34" t="e">
        <f>D51+#REF!+#REF!+#REF!+#REF!+#REF!+#REF!+#REF!+D77+D85+#REF!+#REF!+#REF!+#REF!</f>
        <v>#REF!</v>
      </c>
      <c r="E35" s="34" t="e">
        <f>E51+#REF!+#REF!+#REF!+#REF!+#REF!+#REF!+#REF!+E77+E85+#REF!+#REF!+#REF!+#REF!</f>
        <v>#REF!</v>
      </c>
      <c r="F35" s="34" t="e">
        <f>F51+#REF!+#REF!+#REF!+#REF!+#REF!+#REF!+#REF!+F77+F85+#REF!+#REF!+#REF!+#REF!+#REF!</f>
        <v>#REF!</v>
      </c>
      <c r="G35" s="34" t="e">
        <f>G51+#REF!+#REF!+#REF!+#REF!+#REF!+#REF!+#REF!+G77+G85+#REF!+#REF!+#REF!+#REF!+#REF!</f>
        <v>#REF!</v>
      </c>
      <c r="H35" s="34" t="e">
        <f>H51+#REF!+#REF!+#REF!+#REF!+#REF!+#REF!+#REF!+H77+H85+#REF!+#REF!+#REF!+#REF!+#REF!</f>
        <v>#REF!</v>
      </c>
      <c r="I35" s="34" t="e">
        <f>I51+#REF!+#REF!+#REF!+#REF!+#REF!+#REF!+#REF!+I77+I85+#REF!+#REF!+#REF!+#REF!+#REF!</f>
        <v>#REF!</v>
      </c>
      <c r="J35" s="34" t="e">
        <f>J51+#REF!+#REF!+#REF!+#REF!+#REF!+#REF!+#REF!+J77+J85+#REF!+#REF!+#REF!+#REF!+#REF!</f>
        <v>#REF!</v>
      </c>
      <c r="K35" s="34" t="e">
        <f>K51+#REF!+#REF!+#REF!+#REF!+#REF!+#REF!+#REF!+K77+K85+#REF!+#REF!+#REF!+#REF!+#REF!</f>
        <v>#REF!</v>
      </c>
      <c r="L35" s="34" t="e">
        <f>L51+#REF!+#REF!+#REF!+#REF!+#REF!+#REF!+#REF!+L77+L85+#REF!+#REF!+#REF!+#REF!+#REF!</f>
        <v>#REF!</v>
      </c>
      <c r="M35" s="34" t="e">
        <f>M51+#REF!+#REF!+#REF!+#REF!+#REF!+#REF!+#REF!+M77+M85+#REF!+#REF!+#REF!+#REF!+#REF!</f>
        <v>#REF!</v>
      </c>
      <c r="N35" s="99"/>
      <c r="O35" s="99"/>
      <c r="P35" s="7" t="e">
        <f>#REF!</f>
        <v>#REF!</v>
      </c>
      <c r="Q35" s="7" t="e">
        <f>#REF!</f>
        <v>#REF!</v>
      </c>
      <c r="R35" s="8"/>
    </row>
    <row r="36" spans="1:18" ht="15.75" x14ac:dyDescent="0.25">
      <c r="A36" s="111"/>
      <c r="B36" s="125"/>
      <c r="C36" s="37" t="s">
        <v>9</v>
      </c>
      <c r="D36" s="35"/>
      <c r="E36" s="35"/>
      <c r="F36" s="33"/>
      <c r="G36" s="33"/>
      <c r="H36" s="33"/>
      <c r="I36" s="33"/>
      <c r="J36" s="33"/>
      <c r="K36" s="33"/>
      <c r="L36" s="33"/>
      <c r="M36" s="33"/>
      <c r="N36" s="99">
        <f>N44</f>
        <v>107675.31</v>
      </c>
      <c r="O36" s="99">
        <f>O44</f>
        <v>107675.31</v>
      </c>
      <c r="P36" s="7"/>
      <c r="Q36" s="7"/>
      <c r="R36" s="8"/>
    </row>
    <row r="37" spans="1:18" ht="15.75" x14ac:dyDescent="0.25">
      <c r="A37" s="111"/>
      <c r="B37" s="125"/>
      <c r="C37" s="37" t="s">
        <v>10</v>
      </c>
      <c r="D37" s="35"/>
      <c r="E37" s="35"/>
      <c r="F37" s="33"/>
      <c r="G37" s="33"/>
      <c r="H37" s="33"/>
      <c r="I37" s="33"/>
      <c r="J37" s="33"/>
      <c r="K37" s="33"/>
      <c r="L37" s="33"/>
      <c r="M37" s="33"/>
      <c r="N37" s="87"/>
      <c r="O37" s="87"/>
      <c r="P37" s="7"/>
      <c r="Q37" s="7"/>
      <c r="R37" s="8"/>
    </row>
    <row r="38" spans="1:18" ht="15.75" x14ac:dyDescent="0.25">
      <c r="A38" s="112"/>
      <c r="B38" s="125"/>
      <c r="C38" s="37" t="s">
        <v>11</v>
      </c>
      <c r="D38" s="35"/>
      <c r="E38" s="35"/>
      <c r="F38" s="33"/>
      <c r="G38" s="33"/>
      <c r="H38" s="33"/>
      <c r="I38" s="33"/>
      <c r="J38" s="33"/>
      <c r="K38" s="33"/>
      <c r="L38" s="33"/>
      <c r="M38" s="33"/>
      <c r="N38" s="87"/>
      <c r="O38" s="87"/>
      <c r="P38" s="7"/>
      <c r="Q38" s="7"/>
      <c r="R38" s="8"/>
    </row>
    <row r="39" spans="1:18" ht="15.75" customHeight="1" x14ac:dyDescent="0.25">
      <c r="A39" s="113" t="s">
        <v>196</v>
      </c>
      <c r="B39" s="118" t="s">
        <v>137</v>
      </c>
      <c r="C39" s="40" t="s">
        <v>4</v>
      </c>
      <c r="D39" s="41" t="e">
        <f>D41+D42+D43+D44+D45+D46</f>
        <v>#REF!</v>
      </c>
      <c r="E39" s="41" t="e">
        <f t="shared" ref="E39:M39" si="4">E41+E42+E43+E44+E45+E46</f>
        <v>#REF!</v>
      </c>
      <c r="F39" s="41" t="e">
        <f t="shared" si="4"/>
        <v>#REF!</v>
      </c>
      <c r="G39" s="41" t="e">
        <f t="shared" si="4"/>
        <v>#REF!</v>
      </c>
      <c r="H39" s="41" t="e">
        <f t="shared" si="4"/>
        <v>#REF!</v>
      </c>
      <c r="I39" s="41" t="e">
        <f t="shared" si="4"/>
        <v>#REF!</v>
      </c>
      <c r="J39" s="41" t="e">
        <f t="shared" si="4"/>
        <v>#REF!</v>
      </c>
      <c r="K39" s="41" t="e">
        <f t="shared" si="4"/>
        <v>#REF!</v>
      </c>
      <c r="L39" s="41" t="e">
        <f t="shared" si="4"/>
        <v>#REF!</v>
      </c>
      <c r="M39" s="41" t="e">
        <f t="shared" si="4"/>
        <v>#REF!</v>
      </c>
      <c r="N39" s="100">
        <f>N42+N44</f>
        <v>1076675.31</v>
      </c>
      <c r="O39" s="100">
        <f>O42+O44</f>
        <v>1076675.31</v>
      </c>
      <c r="P39" s="7"/>
      <c r="Q39" s="7"/>
      <c r="R39" s="8"/>
    </row>
    <row r="40" spans="1:18" ht="15.75" x14ac:dyDescent="0.25">
      <c r="A40" s="114"/>
      <c r="B40" s="119"/>
      <c r="C40" s="59" t="s">
        <v>5</v>
      </c>
      <c r="D40" s="22"/>
      <c r="E40" s="22"/>
      <c r="F40" s="15"/>
      <c r="G40" s="15"/>
      <c r="H40" s="15"/>
      <c r="I40" s="15"/>
      <c r="J40" s="15"/>
      <c r="K40" s="15"/>
      <c r="L40" s="15"/>
      <c r="M40" s="15"/>
      <c r="N40" s="91"/>
      <c r="O40" s="91"/>
      <c r="P40" s="7"/>
      <c r="Q40" s="7"/>
      <c r="R40" s="8"/>
    </row>
    <row r="41" spans="1:18" ht="15.75" x14ac:dyDescent="0.25">
      <c r="A41" s="114"/>
      <c r="B41" s="119"/>
      <c r="C41" s="59" t="s">
        <v>6</v>
      </c>
      <c r="D41" s="22"/>
      <c r="E41" s="22"/>
      <c r="F41" s="15"/>
      <c r="G41" s="15"/>
      <c r="H41" s="15"/>
      <c r="I41" s="15"/>
      <c r="J41" s="15"/>
      <c r="K41" s="15"/>
      <c r="L41" s="15"/>
      <c r="M41" s="15"/>
      <c r="N41" s="91"/>
      <c r="O41" s="91"/>
      <c r="P41" s="7"/>
      <c r="Q41" s="7"/>
      <c r="R41" s="8"/>
    </row>
    <row r="42" spans="1:18" ht="15.75" x14ac:dyDescent="0.25">
      <c r="A42" s="114"/>
      <c r="B42" s="119"/>
      <c r="C42" s="59" t="s">
        <v>7</v>
      </c>
      <c r="D42" s="15" t="e">
        <f>#REF!</f>
        <v>#REF!</v>
      </c>
      <c r="E42" s="15" t="e">
        <f>#REF!</f>
        <v>#REF!</v>
      </c>
      <c r="F42" s="15" t="e">
        <f>#REF!</f>
        <v>#REF!</v>
      </c>
      <c r="G42" s="15" t="e">
        <f>#REF!</f>
        <v>#REF!</v>
      </c>
      <c r="H42" s="15" t="e">
        <f>#REF!</f>
        <v>#REF!</v>
      </c>
      <c r="I42" s="15" t="e">
        <f>#REF!</f>
        <v>#REF!</v>
      </c>
      <c r="J42" s="15" t="e">
        <f>#REF!</f>
        <v>#REF!</v>
      </c>
      <c r="K42" s="15" t="e">
        <f>#REF!</f>
        <v>#REF!</v>
      </c>
      <c r="L42" s="15" t="e">
        <f>#REF!+#REF!</f>
        <v>#REF!</v>
      </c>
      <c r="M42" s="15" t="e">
        <f>#REF!+#REF!</f>
        <v>#REF!</v>
      </c>
      <c r="N42" s="91">
        <v>969000</v>
      </c>
      <c r="O42" s="91">
        <v>969000</v>
      </c>
      <c r="P42" s="7"/>
      <c r="Q42" s="7"/>
      <c r="R42" s="8"/>
    </row>
    <row r="43" spans="1:18" ht="15.75" x14ac:dyDescent="0.25">
      <c r="A43" s="114"/>
      <c r="B43" s="119"/>
      <c r="C43" s="59" t="s">
        <v>8</v>
      </c>
      <c r="D43" s="22"/>
      <c r="E43" s="22"/>
      <c r="F43" s="15"/>
      <c r="G43" s="15"/>
      <c r="H43" s="15"/>
      <c r="I43" s="15"/>
      <c r="J43" s="15"/>
      <c r="K43" s="15"/>
      <c r="L43" s="15"/>
      <c r="M43" s="15"/>
      <c r="N43" s="91"/>
      <c r="O43" s="91"/>
      <c r="P43" s="7"/>
      <c r="Q43" s="7"/>
      <c r="R43" s="8"/>
    </row>
    <row r="44" spans="1:18" ht="15.75" x14ac:dyDescent="0.25">
      <c r="A44" s="114"/>
      <c r="B44" s="119"/>
      <c r="C44" s="59" t="s">
        <v>9</v>
      </c>
      <c r="D44" s="22"/>
      <c r="E44" s="22"/>
      <c r="F44" s="15"/>
      <c r="G44" s="15"/>
      <c r="H44" s="15"/>
      <c r="I44" s="15"/>
      <c r="J44" s="15"/>
      <c r="K44" s="15"/>
      <c r="L44" s="15"/>
      <c r="M44" s="15"/>
      <c r="N44" s="91">
        <v>107675.31</v>
      </c>
      <c r="O44" s="91">
        <v>107675.31</v>
      </c>
      <c r="P44" s="7"/>
      <c r="Q44" s="7"/>
      <c r="R44" s="8"/>
    </row>
    <row r="45" spans="1:18" ht="15.75" x14ac:dyDescent="0.25">
      <c r="A45" s="114"/>
      <c r="B45" s="119"/>
      <c r="C45" s="59" t="s">
        <v>10</v>
      </c>
      <c r="D45" s="22"/>
      <c r="E45" s="22"/>
      <c r="F45" s="15"/>
      <c r="G45" s="15"/>
      <c r="H45" s="15"/>
      <c r="I45" s="15"/>
      <c r="J45" s="15"/>
      <c r="K45" s="15"/>
      <c r="L45" s="15"/>
      <c r="M45" s="15"/>
      <c r="N45" s="91"/>
      <c r="O45" s="91"/>
      <c r="P45" s="7"/>
      <c r="Q45" s="7"/>
      <c r="R45" s="8"/>
    </row>
    <row r="46" spans="1:18" ht="15.75" x14ac:dyDescent="0.25">
      <c r="A46" s="114"/>
      <c r="B46" s="120"/>
      <c r="C46" s="59" t="s">
        <v>11</v>
      </c>
      <c r="D46" s="22"/>
      <c r="E46" s="22"/>
      <c r="F46" s="15"/>
      <c r="G46" s="15"/>
      <c r="H46" s="15"/>
      <c r="I46" s="15"/>
      <c r="J46" s="15"/>
      <c r="K46" s="15"/>
      <c r="L46" s="15"/>
      <c r="M46" s="15"/>
      <c r="N46" s="101"/>
      <c r="O46" s="101"/>
      <c r="P46" s="7"/>
      <c r="Q46" s="7"/>
      <c r="R46" s="8"/>
    </row>
    <row r="47" spans="1:18" ht="15.75" customHeight="1" x14ac:dyDescent="0.25">
      <c r="A47" s="113" t="s">
        <v>197</v>
      </c>
      <c r="B47" s="118" t="s">
        <v>179</v>
      </c>
      <c r="C47" s="40" t="s">
        <v>4</v>
      </c>
      <c r="D47" s="41" t="e">
        <f>D49+D50+D51+D52+D53+D54</f>
        <v>#REF!</v>
      </c>
      <c r="E47" s="41" t="e">
        <f t="shared" ref="E47:M47" si="5">E49+E50+E51+E52+E53+E54</f>
        <v>#REF!</v>
      </c>
      <c r="F47" s="41" t="e">
        <f t="shared" si="5"/>
        <v>#REF!</v>
      </c>
      <c r="G47" s="41" t="e">
        <f t="shared" si="5"/>
        <v>#REF!</v>
      </c>
      <c r="H47" s="41" t="e">
        <f t="shared" si="5"/>
        <v>#REF!</v>
      </c>
      <c r="I47" s="41" t="e">
        <f t="shared" si="5"/>
        <v>#REF!</v>
      </c>
      <c r="J47" s="41" t="e">
        <f t="shared" si="5"/>
        <v>#REF!</v>
      </c>
      <c r="K47" s="41" t="e">
        <f t="shared" si="5"/>
        <v>#REF!</v>
      </c>
      <c r="L47" s="41" t="e">
        <f t="shared" si="5"/>
        <v>#REF!</v>
      </c>
      <c r="M47" s="41" t="e">
        <f t="shared" si="5"/>
        <v>#REF!</v>
      </c>
      <c r="N47" s="100">
        <v>0</v>
      </c>
      <c r="O47" s="100">
        <f>O49+O50+O52</f>
        <v>0</v>
      </c>
      <c r="P47" s="7"/>
      <c r="Q47" s="7"/>
      <c r="R47" s="8"/>
    </row>
    <row r="48" spans="1:18" ht="15.75" x14ac:dyDescent="0.25">
      <c r="A48" s="114"/>
      <c r="B48" s="119"/>
      <c r="C48" s="43" t="s">
        <v>5</v>
      </c>
      <c r="D48" s="22"/>
      <c r="E48" s="22"/>
      <c r="F48" s="15"/>
      <c r="G48" s="15"/>
      <c r="H48" s="15"/>
      <c r="I48" s="15"/>
      <c r="J48" s="15"/>
      <c r="K48" s="15"/>
      <c r="L48" s="15"/>
      <c r="M48" s="15"/>
      <c r="N48" s="91"/>
      <c r="O48" s="91"/>
      <c r="P48" s="7"/>
      <c r="Q48" s="7"/>
      <c r="R48" s="8"/>
    </row>
    <row r="49" spans="1:18" ht="15.75" x14ac:dyDescent="0.25">
      <c r="A49" s="114"/>
      <c r="B49" s="119"/>
      <c r="C49" s="43" t="s">
        <v>6</v>
      </c>
      <c r="D49" s="22"/>
      <c r="E49" s="22"/>
      <c r="F49" s="15"/>
      <c r="G49" s="15"/>
      <c r="H49" s="15"/>
      <c r="I49" s="15"/>
      <c r="J49" s="15"/>
      <c r="K49" s="15"/>
      <c r="L49" s="15"/>
      <c r="M49" s="15"/>
      <c r="N49" s="91"/>
      <c r="O49" s="91"/>
      <c r="P49" s="7"/>
      <c r="Q49" s="7"/>
      <c r="R49" s="8"/>
    </row>
    <row r="50" spans="1:18" ht="15.75" x14ac:dyDescent="0.25">
      <c r="A50" s="114"/>
      <c r="B50" s="119"/>
      <c r="C50" s="43" t="s">
        <v>7</v>
      </c>
      <c r="D50" s="15" t="e">
        <f>#REF!</f>
        <v>#REF!</v>
      </c>
      <c r="E50" s="15" t="e">
        <f>#REF!</f>
        <v>#REF!</v>
      </c>
      <c r="F50" s="15" t="e">
        <f>#REF!</f>
        <v>#REF!</v>
      </c>
      <c r="G50" s="15" t="e">
        <f>#REF!</f>
        <v>#REF!</v>
      </c>
      <c r="H50" s="15" t="e">
        <f>#REF!</f>
        <v>#REF!</v>
      </c>
      <c r="I50" s="15" t="e">
        <f>#REF!</f>
        <v>#REF!</v>
      </c>
      <c r="J50" s="15" t="e">
        <f>#REF!</f>
        <v>#REF!</v>
      </c>
      <c r="K50" s="15" t="e">
        <f>#REF!</f>
        <v>#REF!</v>
      </c>
      <c r="L50" s="15" t="e">
        <f>#REF!+#REF!</f>
        <v>#REF!</v>
      </c>
      <c r="M50" s="15" t="e">
        <f>#REF!+#REF!</f>
        <v>#REF!</v>
      </c>
      <c r="N50" s="91"/>
      <c r="O50" s="91"/>
      <c r="P50" s="7"/>
      <c r="Q50" s="7"/>
      <c r="R50" s="8"/>
    </row>
    <row r="51" spans="1:18" ht="15.75" x14ac:dyDescent="0.25">
      <c r="A51" s="114"/>
      <c r="B51" s="119"/>
      <c r="C51" s="43" t="s">
        <v>8</v>
      </c>
      <c r="D51" s="22"/>
      <c r="E51" s="22"/>
      <c r="F51" s="15"/>
      <c r="G51" s="15"/>
      <c r="H51" s="15"/>
      <c r="I51" s="15"/>
      <c r="J51" s="15"/>
      <c r="K51" s="15"/>
      <c r="L51" s="15"/>
      <c r="M51" s="15"/>
      <c r="N51" s="91"/>
      <c r="O51" s="91"/>
      <c r="P51" s="7"/>
      <c r="Q51" s="7"/>
      <c r="R51" s="8"/>
    </row>
    <row r="52" spans="1:18" ht="15.75" x14ac:dyDescent="0.25">
      <c r="A52" s="114"/>
      <c r="B52" s="119"/>
      <c r="C52" s="43" t="s">
        <v>9</v>
      </c>
      <c r="D52" s="22"/>
      <c r="E52" s="22"/>
      <c r="F52" s="15"/>
      <c r="G52" s="15"/>
      <c r="H52" s="15"/>
      <c r="I52" s="15"/>
      <c r="J52" s="15"/>
      <c r="K52" s="15"/>
      <c r="L52" s="15"/>
      <c r="M52" s="15"/>
      <c r="N52" s="91"/>
      <c r="O52" s="91"/>
      <c r="P52" s="7"/>
      <c r="Q52" s="7"/>
      <c r="R52" s="8"/>
    </row>
    <row r="53" spans="1:18" ht="15.75" x14ac:dyDescent="0.25">
      <c r="A53" s="114"/>
      <c r="B53" s="119"/>
      <c r="C53" s="43" t="s">
        <v>10</v>
      </c>
      <c r="D53" s="22"/>
      <c r="E53" s="22"/>
      <c r="F53" s="15"/>
      <c r="G53" s="15"/>
      <c r="H53" s="15"/>
      <c r="I53" s="15"/>
      <c r="J53" s="15"/>
      <c r="K53" s="15"/>
      <c r="L53" s="15"/>
      <c r="M53" s="15"/>
      <c r="N53" s="91"/>
      <c r="O53" s="91"/>
      <c r="P53" s="7"/>
      <c r="Q53" s="7"/>
      <c r="R53" s="8"/>
    </row>
    <row r="54" spans="1:18" ht="15.75" x14ac:dyDescent="0.25">
      <c r="A54" s="114"/>
      <c r="B54" s="120"/>
      <c r="C54" s="43" t="s">
        <v>11</v>
      </c>
      <c r="D54" s="22"/>
      <c r="E54" s="22"/>
      <c r="F54" s="15"/>
      <c r="G54" s="15"/>
      <c r="H54" s="15"/>
      <c r="I54" s="15"/>
      <c r="J54" s="15"/>
      <c r="K54" s="15"/>
      <c r="L54" s="15"/>
      <c r="M54" s="15"/>
      <c r="N54" s="101"/>
      <c r="O54" s="101"/>
      <c r="P54" s="7"/>
      <c r="Q54" s="7"/>
      <c r="R54" s="8"/>
    </row>
    <row r="55" spans="1:18" ht="15.75" customHeight="1" x14ac:dyDescent="0.25">
      <c r="A55" s="110" t="s">
        <v>55</v>
      </c>
      <c r="B55" s="125" t="s">
        <v>101</v>
      </c>
      <c r="C55" s="64" t="s">
        <v>4</v>
      </c>
      <c r="D55" s="65" t="e">
        <f>SUM(D57:D63)</f>
        <v>#REF!</v>
      </c>
      <c r="E55" s="65" t="e">
        <f t="shared" ref="E55:M55" si="6">SUM(E57:E63)</f>
        <v>#REF!</v>
      </c>
      <c r="F55" s="65" t="e">
        <f t="shared" si="6"/>
        <v>#REF!</v>
      </c>
      <c r="G55" s="65" t="e">
        <f t="shared" si="6"/>
        <v>#REF!</v>
      </c>
      <c r="H55" s="65" t="e">
        <f t="shared" si="6"/>
        <v>#REF!</v>
      </c>
      <c r="I55" s="65" t="e">
        <f t="shared" si="6"/>
        <v>#REF!</v>
      </c>
      <c r="J55" s="65" t="e">
        <f t="shared" si="6"/>
        <v>#REF!</v>
      </c>
      <c r="K55" s="65" t="e">
        <f t="shared" si="6"/>
        <v>#REF!</v>
      </c>
      <c r="L55" s="65" t="e">
        <f t="shared" si="6"/>
        <v>#REF!</v>
      </c>
      <c r="M55" s="65" t="e">
        <f t="shared" si="6"/>
        <v>#REF!</v>
      </c>
      <c r="N55" s="98">
        <f>N58+N59+N60+N61</f>
        <v>89347920.340000004</v>
      </c>
      <c r="O55" s="98">
        <f>O58+O59+O60+O61</f>
        <v>89220325.520000011</v>
      </c>
      <c r="P55" s="12"/>
      <c r="Q55" s="12"/>
      <c r="R55" s="9"/>
    </row>
    <row r="56" spans="1:18" x14ac:dyDescent="0.25">
      <c r="A56" s="111"/>
      <c r="B56" s="125"/>
      <c r="C56" s="37" t="s">
        <v>5</v>
      </c>
      <c r="D56" s="32"/>
      <c r="E56" s="32"/>
      <c r="F56" s="33"/>
      <c r="G56" s="33"/>
      <c r="H56" s="33"/>
      <c r="I56" s="33"/>
      <c r="J56" s="33"/>
      <c r="K56" s="33"/>
      <c r="L56" s="33"/>
      <c r="M56" s="33"/>
      <c r="N56" s="61"/>
      <c r="O56" s="61"/>
    </row>
    <row r="57" spans="1:18" ht="15.75" x14ac:dyDescent="0.25">
      <c r="A57" s="111"/>
      <c r="B57" s="125"/>
      <c r="C57" s="37" t="s">
        <v>6</v>
      </c>
      <c r="D57" s="34" t="e">
        <f>D66+D75+D83+#REF!+#REF!+#REF!+#REF!+D203+#REF!+#REF!+#REF!+#REF!</f>
        <v>#REF!</v>
      </c>
      <c r="E57" s="34" t="e">
        <f>E66+E75+E83+#REF!+#REF!+#REF!+#REF!+E203+#REF!+#REF!+#REF!+#REF!</f>
        <v>#REF!</v>
      </c>
      <c r="F57" s="34" t="e">
        <f>F66+F75+F83+#REF!+#REF!+#REF!+#REF!+F203+#REF!+#REF!+#REF!+#REF!</f>
        <v>#REF!</v>
      </c>
      <c r="G57" s="34" t="e">
        <f>G66+G75+G83+#REF!+#REF!+#REF!+#REF!+G203+#REF!+#REF!+#REF!+#REF!</f>
        <v>#REF!</v>
      </c>
      <c r="H57" s="34" t="e">
        <f>H66+H75+H83+#REF!+#REF!+#REF!+#REF!+H203+#REF!+#REF!+#REF!+#REF!</f>
        <v>#REF!</v>
      </c>
      <c r="I57" s="34" t="e">
        <f>I66+I75+I83+#REF!+#REF!+#REF!+#REF!+I203+#REF!+#REF!+#REF!+#REF!</f>
        <v>#REF!</v>
      </c>
      <c r="J57" s="34" t="e">
        <f>J66+J75+J83+#REF!+#REF!+#REF!+#REF!+J203+#REF!+#REF!+#REF!+#REF!</f>
        <v>#REF!</v>
      </c>
      <c r="K57" s="34" t="e">
        <f>K66+K75+K83+#REF!+#REF!+#REF!+#REF!+K203+#REF!+#REF!+#REF!+#REF!</f>
        <v>#REF!</v>
      </c>
      <c r="L57" s="34" t="e">
        <f>L66+L75+L83+#REF!+#REF!+#REF!+#REF!+L203+#REF!+#REF!+#REF!+#REF!</f>
        <v>#REF!</v>
      </c>
      <c r="M57" s="34" t="e">
        <f>M66+M75+M83+#REF!+#REF!+#REF!+#REF!+M203+#REF!+#REF!+#REF!+#REF!</f>
        <v>#REF!</v>
      </c>
      <c r="N57" s="99"/>
      <c r="O57" s="99"/>
      <c r="P57" s="24"/>
      <c r="Q57" s="25"/>
      <c r="R57" s="25"/>
    </row>
    <row r="58" spans="1:18" ht="15.75" x14ac:dyDescent="0.25">
      <c r="A58" s="111"/>
      <c r="B58" s="125"/>
      <c r="C58" s="37" t="s">
        <v>7</v>
      </c>
      <c r="D58" s="34" t="e">
        <f>D67+D76+D84+#REF!+#REF!+#REF!+#REF!+D204+#REF!+#REF!+#REF!+#REF!+#REF!+#REF!</f>
        <v>#REF!</v>
      </c>
      <c r="E58" s="34" t="e">
        <f>E67+E76+E84+#REF!+#REF!+#REF!+#REF!+E204+#REF!+#REF!+#REF!+#REF!+#REF!+#REF!</f>
        <v>#REF!</v>
      </c>
      <c r="F58" s="34" t="e">
        <f>F67+F76+F84+#REF!+#REF!+#REF!+#REF!+F204+#REF!+#REF!+#REF!+#REF!+#REF!+#REF!</f>
        <v>#REF!</v>
      </c>
      <c r="G58" s="34" t="e">
        <f>G67+G76+G84+#REF!+#REF!+#REF!+#REF!+G204+#REF!+#REF!+#REF!+#REF!+#REF!+#REF!</f>
        <v>#REF!</v>
      </c>
      <c r="H58" s="34" t="e">
        <f>H67+H76+H84+#REF!+#REF!+#REF!+#REF!+H204+#REF!+#REF!+#REF!+#REF!+#REF!+#REF!+#REF!</f>
        <v>#REF!</v>
      </c>
      <c r="I58" s="34" t="e">
        <f>I67+I76+I84+#REF!+#REF!+#REF!+#REF!+I204+#REF!+#REF!+#REF!+#REF!+#REF!+#REF!+#REF!</f>
        <v>#REF!</v>
      </c>
      <c r="J58" s="34" t="e">
        <f>J67+J76+J84+#REF!+#REF!+#REF!+#REF!+J204+#REF!+#REF!+#REF!+#REF!+#REF!+#REF!+#REF!</f>
        <v>#REF!</v>
      </c>
      <c r="K58" s="34" t="e">
        <f>K67+K76+K84+#REF!+#REF!+#REF!+#REF!+K204+#REF!+#REF!+#REF!+#REF!+#REF!+#REF!+#REF!</f>
        <v>#REF!</v>
      </c>
      <c r="L58" s="34" t="e">
        <f>L67+L76+L84+#REF!+#REF!+#REF!+#REF!+L204+#REF!+#REF!+#REF!+#REF!+#REF!+#REF!+#REF!</f>
        <v>#REF!</v>
      </c>
      <c r="M58" s="34" t="e">
        <f>M67+M76+M84+#REF!+#REF!+#REF!+#REF!+M204+#REF!+#REF!+#REF!+#REF!+#REF!+#REF!+#REF!</f>
        <v>#REF!</v>
      </c>
      <c r="N58" s="99"/>
      <c r="O58" s="99"/>
      <c r="P58" s="24"/>
      <c r="Q58" s="145" t="s">
        <v>39</v>
      </c>
      <c r="R58" s="145"/>
    </row>
    <row r="59" spans="1:18" ht="15.75" x14ac:dyDescent="0.25">
      <c r="A59" s="111"/>
      <c r="B59" s="125"/>
      <c r="C59" s="37" t="s">
        <v>127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99">
        <f>$N$68</f>
        <v>52858758.850000001</v>
      </c>
      <c r="O59" s="99">
        <f>$O$68</f>
        <v>52858639.969999999</v>
      </c>
      <c r="P59" s="24"/>
      <c r="Q59" s="49"/>
      <c r="R59" s="49"/>
    </row>
    <row r="60" spans="1:18" x14ac:dyDescent="0.25">
      <c r="A60" s="111"/>
      <c r="B60" s="125"/>
      <c r="C60" s="37" t="s">
        <v>8</v>
      </c>
      <c r="D60" s="34" t="e">
        <f>D69+D77+D85+#REF!+#REF!+#REF!+#REF!+D205+#REF!+#REF!+#REF!+#REF!+#REF!+#REF!</f>
        <v>#REF!</v>
      </c>
      <c r="E60" s="34" t="e">
        <f>E69+E77+E85+#REF!+#REF!+#REF!+#REF!+E205+#REF!+#REF!+#REF!+#REF!+#REF!+#REF!</f>
        <v>#REF!</v>
      </c>
      <c r="F60" s="34" t="e">
        <f>F69+F77+F85+#REF!+#REF!+#REF!+#REF!+F205+#REF!+#REF!+#REF!+#REF!+#REF!+#REF!+#REF!</f>
        <v>#REF!</v>
      </c>
      <c r="G60" s="34" t="e">
        <f>G69+G77+G85+#REF!+#REF!+#REF!+#REF!+G205+#REF!+#REF!+#REF!+#REF!+#REF!+#REF!+#REF!</f>
        <v>#REF!</v>
      </c>
      <c r="H60" s="34" t="e">
        <f>H69+H77+H85+#REF!+#REF!+#REF!+#REF!+H205+#REF!+#REF!+#REF!+#REF!+#REF!+#REF!+#REF!</f>
        <v>#REF!</v>
      </c>
      <c r="I60" s="34" t="e">
        <f>I69+I77+I85+#REF!+#REF!+#REF!+#REF!+I205+#REF!+#REF!+#REF!+#REF!+#REF!+#REF!+#REF!</f>
        <v>#REF!</v>
      </c>
      <c r="J60" s="34" t="e">
        <f>J69+J77+J85+#REF!+#REF!+#REF!+#REF!+J205+#REF!+#REF!+#REF!+#REF!+#REF!+#REF!+#REF!</f>
        <v>#REF!</v>
      </c>
      <c r="K60" s="34" t="e">
        <f>K69+K77+K85+#REF!+#REF!+#REF!+#REF!+K205+#REF!+#REF!+#REF!+#REF!+#REF!+#REF!+#REF!</f>
        <v>#REF!</v>
      </c>
      <c r="L60" s="34" t="e">
        <f>L69+L77+L85+#REF!+#REF!+#REF!+#REF!+L205+#REF!+#REF!+#REF!+#REF!+#REF!+#REF!+#REF!</f>
        <v>#REF!</v>
      </c>
      <c r="M60" s="34" t="e">
        <f>M69+M77+M85+#REF!+#REF!+#REF!+#REF!+M205+#REF!+#REF!+#REF!+#REF!+#REF!+#REF!+#REF!</f>
        <v>#REF!</v>
      </c>
      <c r="N60" s="99">
        <f>$N$69</f>
        <v>7581908</v>
      </c>
      <c r="O60" s="99">
        <f>$O$69</f>
        <v>7581908</v>
      </c>
      <c r="P60" s="26"/>
      <c r="Q60" s="27"/>
      <c r="R60" s="28"/>
    </row>
    <row r="61" spans="1:18" x14ac:dyDescent="0.25">
      <c r="A61" s="111"/>
      <c r="B61" s="125"/>
      <c r="C61" s="37" t="s">
        <v>9</v>
      </c>
      <c r="D61" s="35"/>
      <c r="E61" s="35"/>
      <c r="F61" s="33"/>
      <c r="G61" s="33"/>
      <c r="H61" s="33"/>
      <c r="I61" s="33"/>
      <c r="J61" s="33"/>
      <c r="K61" s="33"/>
      <c r="L61" s="33"/>
      <c r="M61" s="33"/>
      <c r="N61" s="99">
        <f>N70+N78+N86</f>
        <v>28907253.489999998</v>
      </c>
      <c r="O61" s="99">
        <f>O70+O78+O86</f>
        <v>28779777.550000004</v>
      </c>
      <c r="P61" s="26"/>
      <c r="Q61" s="27"/>
      <c r="R61" s="28"/>
    </row>
    <row r="62" spans="1:18" x14ac:dyDescent="0.25">
      <c r="A62" s="111"/>
      <c r="B62" s="125"/>
      <c r="C62" s="37" t="s">
        <v>10</v>
      </c>
      <c r="D62" s="35"/>
      <c r="E62" s="35"/>
      <c r="F62" s="33"/>
      <c r="G62" s="33"/>
      <c r="H62" s="33"/>
      <c r="I62" s="33"/>
      <c r="J62" s="33"/>
      <c r="K62" s="33"/>
      <c r="L62" s="33"/>
      <c r="M62" s="33"/>
      <c r="N62" s="87"/>
      <c r="O62" s="87"/>
      <c r="P62" s="29"/>
      <c r="Q62" s="30"/>
      <c r="R62" s="28"/>
    </row>
    <row r="63" spans="1:18" x14ac:dyDescent="0.25">
      <c r="A63" s="112"/>
      <c r="B63" s="125"/>
      <c r="C63" s="37" t="s">
        <v>11</v>
      </c>
      <c r="D63" s="35"/>
      <c r="E63" s="35"/>
      <c r="F63" s="33"/>
      <c r="G63" s="33"/>
      <c r="H63" s="33"/>
      <c r="I63" s="33"/>
      <c r="J63" s="33"/>
      <c r="K63" s="33"/>
      <c r="L63" s="33"/>
      <c r="M63" s="33"/>
      <c r="N63" s="87"/>
      <c r="O63" s="87"/>
      <c r="P63" s="29"/>
      <c r="Q63" s="30"/>
      <c r="R63" s="28"/>
    </row>
    <row r="64" spans="1:18" ht="15" customHeight="1" x14ac:dyDescent="0.25">
      <c r="A64" s="113" t="s">
        <v>53</v>
      </c>
      <c r="B64" s="118" t="s">
        <v>102</v>
      </c>
      <c r="C64" s="40" t="s">
        <v>4</v>
      </c>
      <c r="D64" s="41" t="e">
        <f>D66+D67+D69+D70+D71+D72</f>
        <v>#REF!</v>
      </c>
      <c r="E64" s="41" t="e">
        <f t="shared" ref="E64:M64" si="7">E66+E67+E69+E70+E71+E72</f>
        <v>#REF!</v>
      </c>
      <c r="F64" s="41" t="e">
        <f t="shared" si="7"/>
        <v>#REF!</v>
      </c>
      <c r="G64" s="41" t="e">
        <f t="shared" si="7"/>
        <v>#REF!</v>
      </c>
      <c r="H64" s="41" t="e">
        <f t="shared" si="7"/>
        <v>#REF!</v>
      </c>
      <c r="I64" s="41" t="e">
        <f t="shared" si="7"/>
        <v>#REF!</v>
      </c>
      <c r="J64" s="41" t="e">
        <f t="shared" si="7"/>
        <v>#REF!</v>
      </c>
      <c r="K64" s="41" t="e">
        <f t="shared" si="7"/>
        <v>#REF!</v>
      </c>
      <c r="L64" s="41" t="e">
        <f t="shared" si="7"/>
        <v>#REF!</v>
      </c>
      <c r="M64" s="41" t="e">
        <f t="shared" si="7"/>
        <v>#REF!</v>
      </c>
      <c r="N64" s="100">
        <f>N67+N68+N69+N70</f>
        <v>70838219.849999994</v>
      </c>
      <c r="O64" s="100">
        <f>O67+O68+O69+O70</f>
        <v>70838100.969999999</v>
      </c>
    </row>
    <row r="65" spans="1:15" x14ac:dyDescent="0.25">
      <c r="A65" s="114"/>
      <c r="B65" s="119"/>
      <c r="C65" s="43" t="s">
        <v>5</v>
      </c>
      <c r="D65" s="22"/>
      <c r="E65" s="22"/>
      <c r="F65" s="15"/>
      <c r="G65" s="15"/>
      <c r="H65" s="15"/>
      <c r="I65" s="15"/>
      <c r="J65" s="15"/>
      <c r="K65" s="15"/>
      <c r="L65" s="15"/>
      <c r="M65" s="15"/>
      <c r="N65" s="91"/>
      <c r="O65" s="91"/>
    </row>
    <row r="66" spans="1:15" x14ac:dyDescent="0.25">
      <c r="A66" s="114"/>
      <c r="B66" s="119"/>
      <c r="C66" s="43" t="s">
        <v>6</v>
      </c>
      <c r="D66" s="22"/>
      <c r="E66" s="22"/>
      <c r="F66" s="15"/>
      <c r="G66" s="15"/>
      <c r="H66" s="15"/>
      <c r="I66" s="15"/>
      <c r="J66" s="15"/>
      <c r="K66" s="15"/>
      <c r="L66" s="15"/>
      <c r="M66" s="15"/>
      <c r="N66" s="91"/>
      <c r="O66" s="91"/>
    </row>
    <row r="67" spans="1:15" x14ac:dyDescent="0.25">
      <c r="A67" s="114"/>
      <c r="B67" s="119"/>
      <c r="C67" s="43" t="s">
        <v>7</v>
      </c>
      <c r="D67" s="15" t="e">
        <f>#REF!</f>
        <v>#REF!</v>
      </c>
      <c r="E67" s="15" t="e">
        <f>#REF!</f>
        <v>#REF!</v>
      </c>
      <c r="F67" s="15" t="e">
        <f>#REF!</f>
        <v>#REF!</v>
      </c>
      <c r="G67" s="15" t="e">
        <f>#REF!</f>
        <v>#REF!</v>
      </c>
      <c r="H67" s="15" t="e">
        <f>#REF!</f>
        <v>#REF!</v>
      </c>
      <c r="I67" s="15" t="e">
        <f>#REF!</f>
        <v>#REF!</v>
      </c>
      <c r="J67" s="15" t="e">
        <f>#REF!</f>
        <v>#REF!</v>
      </c>
      <c r="K67" s="15" t="e">
        <f>#REF!</f>
        <v>#REF!</v>
      </c>
      <c r="L67" s="15" t="e">
        <f>#REF!+#REF!</f>
        <v>#REF!</v>
      </c>
      <c r="M67" s="15" t="e">
        <f>#REF!+#REF!</f>
        <v>#REF!</v>
      </c>
      <c r="N67" s="91"/>
      <c r="O67" s="91"/>
    </row>
    <row r="68" spans="1:15" x14ac:dyDescent="0.25">
      <c r="A68" s="114"/>
      <c r="B68" s="119"/>
      <c r="C68" s="50" t="s">
        <v>127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91">
        <v>52858758.850000001</v>
      </c>
      <c r="O68" s="91">
        <v>52858639.969999999</v>
      </c>
    </row>
    <row r="69" spans="1:15" x14ac:dyDescent="0.25">
      <c r="A69" s="114"/>
      <c r="B69" s="119"/>
      <c r="C69" s="43" t="s">
        <v>8</v>
      </c>
      <c r="D69" s="22"/>
      <c r="E69" s="22"/>
      <c r="F69" s="15"/>
      <c r="G69" s="15"/>
      <c r="H69" s="15"/>
      <c r="I69" s="15"/>
      <c r="J69" s="15"/>
      <c r="K69" s="15"/>
      <c r="L69" s="15"/>
      <c r="M69" s="15"/>
      <c r="N69" s="91">
        <v>7581908</v>
      </c>
      <c r="O69" s="91">
        <v>7581908</v>
      </c>
    </row>
    <row r="70" spans="1:15" x14ac:dyDescent="0.25">
      <c r="A70" s="114"/>
      <c r="B70" s="119"/>
      <c r="C70" s="43" t="s">
        <v>9</v>
      </c>
      <c r="D70" s="22"/>
      <c r="E70" s="22"/>
      <c r="F70" s="15"/>
      <c r="G70" s="15"/>
      <c r="H70" s="15"/>
      <c r="I70" s="15"/>
      <c r="J70" s="15"/>
      <c r="K70" s="15"/>
      <c r="L70" s="15"/>
      <c r="M70" s="15"/>
      <c r="N70" s="91">
        <v>10397553</v>
      </c>
      <c r="O70" s="91">
        <v>10397553</v>
      </c>
    </row>
    <row r="71" spans="1:15" x14ac:dyDescent="0.25">
      <c r="A71" s="114"/>
      <c r="B71" s="119"/>
      <c r="C71" s="43" t="s">
        <v>10</v>
      </c>
      <c r="D71" s="22"/>
      <c r="E71" s="22"/>
      <c r="F71" s="15"/>
      <c r="G71" s="15"/>
      <c r="H71" s="15"/>
      <c r="I71" s="15"/>
      <c r="J71" s="15"/>
      <c r="K71" s="15"/>
      <c r="L71" s="15"/>
      <c r="M71" s="15"/>
      <c r="N71" s="91"/>
      <c r="O71" s="91"/>
    </row>
    <row r="72" spans="1:15" x14ac:dyDescent="0.25">
      <c r="A72" s="114"/>
      <c r="B72" s="120"/>
      <c r="C72" s="43" t="s">
        <v>11</v>
      </c>
      <c r="D72" s="22"/>
      <c r="E72" s="22"/>
      <c r="F72" s="15"/>
      <c r="G72" s="15"/>
      <c r="H72" s="15"/>
      <c r="I72" s="15"/>
      <c r="J72" s="15"/>
      <c r="K72" s="15"/>
      <c r="L72" s="15"/>
      <c r="M72" s="15"/>
      <c r="N72" s="101"/>
      <c r="O72" s="101"/>
    </row>
    <row r="73" spans="1:15" ht="15" customHeight="1" x14ac:dyDescent="0.25">
      <c r="A73" s="113" t="s">
        <v>54</v>
      </c>
      <c r="B73" s="118" t="s">
        <v>103</v>
      </c>
      <c r="C73" s="40" t="s">
        <v>4</v>
      </c>
      <c r="D73" s="41">
        <f>SUM(D75:D80)</f>
        <v>0</v>
      </c>
      <c r="E73" s="41">
        <f t="shared" ref="E73:M73" si="8">SUM(E75:E80)</f>
        <v>0</v>
      </c>
      <c r="F73" s="41" t="e">
        <f t="shared" si="8"/>
        <v>#REF!</v>
      </c>
      <c r="G73" s="41" t="e">
        <f t="shared" si="8"/>
        <v>#REF!</v>
      </c>
      <c r="H73" s="41" t="e">
        <f t="shared" si="8"/>
        <v>#REF!</v>
      </c>
      <c r="I73" s="41" t="e">
        <f t="shared" si="8"/>
        <v>#REF!</v>
      </c>
      <c r="J73" s="41" t="e">
        <f t="shared" si="8"/>
        <v>#REF!</v>
      </c>
      <c r="K73" s="41" t="e">
        <f t="shared" si="8"/>
        <v>#REF!</v>
      </c>
      <c r="L73" s="41" t="e">
        <f t="shared" si="8"/>
        <v>#REF!</v>
      </c>
      <c r="M73" s="41" t="e">
        <f t="shared" si="8"/>
        <v>#REF!</v>
      </c>
      <c r="N73" s="100">
        <f>N78</f>
        <v>15505527.58</v>
      </c>
      <c r="O73" s="100">
        <f>O78</f>
        <v>15378118.810000001</v>
      </c>
    </row>
    <row r="74" spans="1:15" x14ac:dyDescent="0.25">
      <c r="A74" s="114"/>
      <c r="B74" s="119"/>
      <c r="C74" s="43" t="s">
        <v>5</v>
      </c>
      <c r="D74" s="22"/>
      <c r="E74" s="22"/>
      <c r="F74" s="15"/>
      <c r="G74" s="15"/>
      <c r="H74" s="15"/>
      <c r="I74" s="15"/>
      <c r="J74" s="15"/>
      <c r="K74" s="15"/>
      <c r="L74" s="15"/>
      <c r="M74" s="15"/>
      <c r="N74" s="91"/>
      <c r="O74" s="91"/>
    </row>
    <row r="75" spans="1:15" x14ac:dyDescent="0.25">
      <c r="A75" s="114"/>
      <c r="B75" s="119"/>
      <c r="C75" s="43" t="s">
        <v>6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91"/>
      <c r="O75" s="91"/>
    </row>
    <row r="76" spans="1:15" x14ac:dyDescent="0.25">
      <c r="A76" s="114"/>
      <c r="B76" s="119"/>
      <c r="C76" s="43" t="s">
        <v>7</v>
      </c>
      <c r="D76" s="22"/>
      <c r="E76" s="22"/>
      <c r="F76" s="22" t="e">
        <f>#REF!</f>
        <v>#REF!</v>
      </c>
      <c r="G76" s="22" t="e">
        <f>#REF!</f>
        <v>#REF!</v>
      </c>
      <c r="H76" s="22" t="e">
        <f>#REF!</f>
        <v>#REF!</v>
      </c>
      <c r="I76" s="22" t="e">
        <f>#REF!</f>
        <v>#REF!</v>
      </c>
      <c r="J76" s="22" t="e">
        <f>#REF!</f>
        <v>#REF!</v>
      </c>
      <c r="K76" s="22" t="e">
        <f>#REF!</f>
        <v>#REF!</v>
      </c>
      <c r="L76" s="22" t="e">
        <f>#REF!</f>
        <v>#REF!</v>
      </c>
      <c r="M76" s="22" t="e">
        <f>#REF!</f>
        <v>#REF!</v>
      </c>
      <c r="N76" s="91"/>
      <c r="O76" s="91"/>
    </row>
    <row r="77" spans="1:15" x14ac:dyDescent="0.25">
      <c r="A77" s="114"/>
      <c r="B77" s="119"/>
      <c r="C77" s="43" t="s">
        <v>8</v>
      </c>
      <c r="D77" s="22"/>
      <c r="E77" s="22"/>
      <c r="F77" s="15"/>
      <c r="G77" s="15"/>
      <c r="H77" s="15"/>
      <c r="I77" s="15"/>
      <c r="J77" s="15"/>
      <c r="K77" s="15"/>
      <c r="L77" s="15"/>
      <c r="M77" s="15"/>
      <c r="N77" s="91"/>
      <c r="O77" s="91"/>
    </row>
    <row r="78" spans="1:15" x14ac:dyDescent="0.25">
      <c r="A78" s="114"/>
      <c r="B78" s="119"/>
      <c r="C78" s="43" t="s">
        <v>9</v>
      </c>
      <c r="D78" s="22"/>
      <c r="E78" s="22"/>
      <c r="F78" s="15"/>
      <c r="G78" s="15"/>
      <c r="H78" s="15"/>
      <c r="I78" s="15"/>
      <c r="J78" s="15"/>
      <c r="K78" s="15"/>
      <c r="L78" s="15"/>
      <c r="M78" s="15"/>
      <c r="N78" s="91">
        <v>15505527.58</v>
      </c>
      <c r="O78" s="90">
        <v>15378118.810000001</v>
      </c>
    </row>
    <row r="79" spans="1:15" x14ac:dyDescent="0.25">
      <c r="A79" s="114"/>
      <c r="B79" s="119"/>
      <c r="C79" s="43" t="s">
        <v>10</v>
      </c>
      <c r="D79" s="22"/>
      <c r="E79" s="22"/>
      <c r="F79" s="15"/>
      <c r="G79" s="15"/>
      <c r="H79" s="15"/>
      <c r="I79" s="15"/>
      <c r="J79" s="15"/>
      <c r="K79" s="15"/>
      <c r="L79" s="15"/>
      <c r="M79" s="15"/>
      <c r="N79" s="91"/>
      <c r="O79" s="91"/>
    </row>
    <row r="80" spans="1:15" x14ac:dyDescent="0.25">
      <c r="A80" s="124"/>
      <c r="B80" s="120"/>
      <c r="C80" s="43" t="s">
        <v>11</v>
      </c>
      <c r="D80" s="22"/>
      <c r="E80" s="22"/>
      <c r="F80" s="15"/>
      <c r="G80" s="15"/>
      <c r="H80" s="15"/>
      <c r="I80" s="15"/>
      <c r="J80" s="15"/>
      <c r="K80" s="15"/>
      <c r="L80" s="15"/>
      <c r="M80" s="15"/>
      <c r="N80" s="101"/>
      <c r="O80" s="101"/>
    </row>
    <row r="81" spans="1:15" ht="15" customHeight="1" x14ac:dyDescent="0.25">
      <c r="A81" s="113" t="s">
        <v>57</v>
      </c>
      <c r="B81" s="118" t="s">
        <v>104</v>
      </c>
      <c r="C81" s="40" t="s">
        <v>4</v>
      </c>
      <c r="D81" s="41" t="e">
        <f>SUM(D83:D88)</f>
        <v>#REF!</v>
      </c>
      <c r="E81" s="41" t="e">
        <f t="shared" ref="E81:M81" si="9">SUM(E83:E88)</f>
        <v>#REF!</v>
      </c>
      <c r="F81" s="41" t="e">
        <f t="shared" si="9"/>
        <v>#REF!</v>
      </c>
      <c r="G81" s="41" t="e">
        <f t="shared" si="9"/>
        <v>#REF!</v>
      </c>
      <c r="H81" s="41" t="e">
        <f t="shared" si="9"/>
        <v>#REF!</v>
      </c>
      <c r="I81" s="41" t="e">
        <f t="shared" si="9"/>
        <v>#REF!</v>
      </c>
      <c r="J81" s="41" t="e">
        <f t="shared" si="9"/>
        <v>#REF!</v>
      </c>
      <c r="K81" s="41" t="e">
        <f t="shared" si="9"/>
        <v>#REF!</v>
      </c>
      <c r="L81" s="41" t="e">
        <f t="shared" si="9"/>
        <v>#REF!</v>
      </c>
      <c r="M81" s="41" t="e">
        <f t="shared" si="9"/>
        <v>#REF!</v>
      </c>
      <c r="N81" s="100">
        <f>N86</f>
        <v>3004172.91</v>
      </c>
      <c r="O81" s="100">
        <f>O86</f>
        <v>3004105.74</v>
      </c>
    </row>
    <row r="82" spans="1:15" x14ac:dyDescent="0.25">
      <c r="A82" s="114"/>
      <c r="B82" s="119"/>
      <c r="C82" s="43" t="s">
        <v>5</v>
      </c>
      <c r="D82" s="22"/>
      <c r="E82" s="22"/>
      <c r="F82" s="15"/>
      <c r="G82" s="15"/>
      <c r="H82" s="15"/>
      <c r="I82" s="15"/>
      <c r="J82" s="15"/>
      <c r="K82" s="15"/>
      <c r="L82" s="15"/>
      <c r="M82" s="15"/>
      <c r="N82" s="91"/>
      <c r="O82" s="91"/>
    </row>
    <row r="83" spans="1:15" x14ac:dyDescent="0.25">
      <c r="A83" s="114"/>
      <c r="B83" s="119"/>
      <c r="C83" s="43" t="s">
        <v>6</v>
      </c>
      <c r="D83" s="22"/>
      <c r="E83" s="22"/>
      <c r="F83" s="15"/>
      <c r="G83" s="15"/>
      <c r="H83" s="15"/>
      <c r="I83" s="15"/>
      <c r="J83" s="15"/>
      <c r="K83" s="15"/>
      <c r="L83" s="15"/>
      <c r="M83" s="15"/>
      <c r="N83" s="91"/>
      <c r="O83" s="91"/>
    </row>
    <row r="84" spans="1:15" x14ac:dyDescent="0.25">
      <c r="A84" s="114"/>
      <c r="B84" s="119"/>
      <c r="C84" s="43" t="s">
        <v>7</v>
      </c>
      <c r="D84" s="15" t="e">
        <f>#REF!</f>
        <v>#REF!</v>
      </c>
      <c r="E84" s="15" t="e">
        <f>#REF!</f>
        <v>#REF!</v>
      </c>
      <c r="F84" s="15" t="e">
        <f>#REF!</f>
        <v>#REF!</v>
      </c>
      <c r="G84" s="15" t="e">
        <f>#REF!</f>
        <v>#REF!</v>
      </c>
      <c r="H84" s="15" t="e">
        <f>#REF!</f>
        <v>#REF!</v>
      </c>
      <c r="I84" s="15" t="e">
        <f>#REF!</f>
        <v>#REF!</v>
      </c>
      <c r="J84" s="15" t="e">
        <f>#REF!</f>
        <v>#REF!</v>
      </c>
      <c r="K84" s="15" t="e">
        <f>#REF!</f>
        <v>#REF!</v>
      </c>
      <c r="L84" s="15" t="e">
        <f>#REF!</f>
        <v>#REF!</v>
      </c>
      <c r="M84" s="15" t="e">
        <f>#REF!</f>
        <v>#REF!</v>
      </c>
      <c r="N84" s="91"/>
      <c r="O84" s="91"/>
    </row>
    <row r="85" spans="1:15" x14ac:dyDescent="0.25">
      <c r="A85" s="114"/>
      <c r="B85" s="119"/>
      <c r="C85" s="43" t="s">
        <v>8</v>
      </c>
      <c r="D85" s="22"/>
      <c r="E85" s="22"/>
      <c r="F85" s="15"/>
      <c r="G85" s="15"/>
      <c r="H85" s="15"/>
      <c r="I85" s="15"/>
      <c r="J85" s="15"/>
      <c r="K85" s="15"/>
      <c r="L85" s="15"/>
      <c r="M85" s="15"/>
      <c r="N85" s="91"/>
      <c r="O85" s="91"/>
    </row>
    <row r="86" spans="1:15" x14ac:dyDescent="0.25">
      <c r="A86" s="114"/>
      <c r="B86" s="119"/>
      <c r="C86" s="43" t="s">
        <v>9</v>
      </c>
      <c r="D86" s="22"/>
      <c r="E86" s="22"/>
      <c r="F86" s="15"/>
      <c r="G86" s="15"/>
      <c r="H86" s="15"/>
      <c r="I86" s="15"/>
      <c r="J86" s="15"/>
      <c r="K86" s="15"/>
      <c r="L86" s="15"/>
      <c r="M86" s="15"/>
      <c r="N86" s="91">
        <v>3004172.91</v>
      </c>
      <c r="O86" s="91">
        <v>3004105.74</v>
      </c>
    </row>
    <row r="87" spans="1:15" x14ac:dyDescent="0.25">
      <c r="A87" s="114"/>
      <c r="B87" s="119"/>
      <c r="C87" s="43" t="s">
        <v>10</v>
      </c>
      <c r="D87" s="22"/>
      <c r="E87" s="22"/>
      <c r="F87" s="15"/>
      <c r="G87" s="15"/>
      <c r="H87" s="15"/>
      <c r="I87" s="15"/>
      <c r="J87" s="15"/>
      <c r="K87" s="15"/>
      <c r="L87" s="15"/>
      <c r="M87" s="15"/>
      <c r="N87" s="101"/>
      <c r="O87" s="101"/>
    </row>
    <row r="88" spans="1:15" x14ac:dyDescent="0.25">
      <c r="A88" s="124"/>
      <c r="B88" s="120"/>
      <c r="C88" s="43" t="s">
        <v>11</v>
      </c>
      <c r="D88" s="22"/>
      <c r="E88" s="22"/>
      <c r="F88" s="15"/>
      <c r="G88" s="15"/>
      <c r="H88" s="15"/>
      <c r="I88" s="15"/>
      <c r="J88" s="15"/>
      <c r="K88" s="15"/>
      <c r="L88" s="15"/>
      <c r="M88" s="15"/>
      <c r="N88" s="101"/>
      <c r="O88" s="101"/>
    </row>
    <row r="89" spans="1:15" x14ac:dyDescent="0.25">
      <c r="A89" s="110" t="s">
        <v>55</v>
      </c>
      <c r="B89" s="110" t="s">
        <v>134</v>
      </c>
      <c r="C89" s="64" t="s">
        <v>4</v>
      </c>
      <c r="D89" s="65" t="e">
        <f>SUM(D91:D96)</f>
        <v>#REF!</v>
      </c>
      <c r="E89" s="65" t="e">
        <f t="shared" ref="E89:M89" si="10">SUM(E91:E96)</f>
        <v>#REF!</v>
      </c>
      <c r="F89" s="65" t="e">
        <f t="shared" si="10"/>
        <v>#REF!</v>
      </c>
      <c r="G89" s="65" t="e">
        <f t="shared" si="10"/>
        <v>#REF!</v>
      </c>
      <c r="H89" s="65" t="e">
        <f t="shared" si="10"/>
        <v>#REF!</v>
      </c>
      <c r="I89" s="65" t="e">
        <f t="shared" si="10"/>
        <v>#REF!</v>
      </c>
      <c r="J89" s="65" t="e">
        <f t="shared" si="10"/>
        <v>#REF!</v>
      </c>
      <c r="K89" s="65" t="e">
        <f t="shared" si="10"/>
        <v>#REF!</v>
      </c>
      <c r="L89" s="65" t="e">
        <f t="shared" si="10"/>
        <v>#REF!</v>
      </c>
      <c r="M89" s="65" t="e">
        <f t="shared" si="10"/>
        <v>#REF!</v>
      </c>
      <c r="N89" s="98">
        <f>N91+N92+N94+N95</f>
        <v>51592637.829999998</v>
      </c>
      <c r="O89" s="98">
        <f>O91+O92+O94+O95</f>
        <v>51092623.269999996</v>
      </c>
    </row>
    <row r="90" spans="1:15" x14ac:dyDescent="0.25">
      <c r="A90" s="111"/>
      <c r="B90" s="111"/>
      <c r="C90" s="37" t="s">
        <v>5</v>
      </c>
      <c r="D90" s="32"/>
      <c r="E90" s="32"/>
      <c r="F90" s="33"/>
      <c r="G90" s="33"/>
      <c r="H90" s="33"/>
      <c r="I90" s="33"/>
      <c r="J90" s="33"/>
      <c r="K90" s="33"/>
      <c r="L90" s="33"/>
      <c r="M90" s="33"/>
      <c r="N90" s="61"/>
      <c r="O90" s="61"/>
    </row>
    <row r="91" spans="1:15" x14ac:dyDescent="0.25">
      <c r="A91" s="111"/>
      <c r="B91" s="111"/>
      <c r="C91" s="37" t="s">
        <v>6</v>
      </c>
      <c r="D91" s="34" t="e">
        <f>#REF!+#REF!+D155+#REF!+D187+D195+#REF!+#REF!+#REF!+#REF!+#REF!+#REF!</f>
        <v>#REF!</v>
      </c>
      <c r="E91" s="34" t="e">
        <f>#REF!+#REF!+E155+#REF!+E187+E195+#REF!+#REF!+#REF!+#REF!+#REF!+#REF!</f>
        <v>#REF!</v>
      </c>
      <c r="F91" s="34" t="e">
        <f>#REF!+#REF!+F155+#REF!+F187+F195+#REF!+#REF!+#REF!+#REF!+#REF!+#REF!</f>
        <v>#REF!</v>
      </c>
      <c r="G91" s="34" t="e">
        <f>#REF!+#REF!+G155+#REF!+G187+G195+#REF!+#REF!+#REF!+#REF!+#REF!+#REF!</f>
        <v>#REF!</v>
      </c>
      <c r="H91" s="34" t="e">
        <f>#REF!+#REF!+H155+#REF!+H187+H195+#REF!+#REF!+#REF!+#REF!+#REF!+#REF!</f>
        <v>#REF!</v>
      </c>
      <c r="I91" s="34" t="e">
        <f>#REF!+#REF!+I155+#REF!+I187+I195+#REF!+#REF!+#REF!+#REF!+#REF!+#REF!</f>
        <v>#REF!</v>
      </c>
      <c r="J91" s="34" t="e">
        <f>#REF!+#REF!+J155+#REF!+J187+J195+#REF!+#REF!+#REF!+#REF!+#REF!+#REF!</f>
        <v>#REF!</v>
      </c>
      <c r="K91" s="34" t="e">
        <f>#REF!+#REF!+K155+#REF!+K187+K195+#REF!+#REF!+#REF!+#REF!+#REF!+#REF!</f>
        <v>#REF!</v>
      </c>
      <c r="L91" s="34" t="e">
        <f>#REF!+#REF!+L155+#REF!+L187+L195+#REF!+#REF!+#REF!+#REF!+#REF!+#REF!</f>
        <v>#REF!</v>
      </c>
      <c r="M91" s="34" t="e">
        <f>#REF!+#REF!+M155+#REF!+M187+M195+#REF!+#REF!+#REF!+#REF!+#REF!+#REF!</f>
        <v>#REF!</v>
      </c>
      <c r="N91" s="102">
        <f>N99</f>
        <v>7952228.6500000004</v>
      </c>
      <c r="O91" s="87">
        <f>O99</f>
        <v>7952228.6500000004</v>
      </c>
    </row>
    <row r="92" spans="1:15" x14ac:dyDescent="0.25">
      <c r="A92" s="111"/>
      <c r="B92" s="111"/>
      <c r="C92" s="37" t="s">
        <v>7</v>
      </c>
      <c r="D92" s="34" t="e">
        <f>#REF!+#REF!+D156+#REF!+D188+D196+#REF!+#REF!+#REF!+#REF!+#REF!+#REF!+#REF!+#REF!</f>
        <v>#REF!</v>
      </c>
      <c r="E92" s="34" t="e">
        <f>#REF!+#REF!+E156+#REF!+E188+E196+#REF!+#REF!+#REF!+#REF!+#REF!+#REF!+#REF!+#REF!</f>
        <v>#REF!</v>
      </c>
      <c r="F92" s="34" t="e">
        <f>#REF!+#REF!+F156+#REF!+F188+F196+#REF!+#REF!+#REF!+#REF!+#REF!+#REF!+#REF!+#REF!</f>
        <v>#REF!</v>
      </c>
      <c r="G92" s="34" t="e">
        <f>#REF!+#REF!+G156+#REF!+G188+G196+#REF!+#REF!+#REF!+#REF!+#REF!+#REF!+#REF!+#REF!</f>
        <v>#REF!</v>
      </c>
      <c r="H92" s="34" t="e">
        <f>#REF!+#REF!+H156+#REF!+H188+H196+#REF!+#REF!+#REF!+#REF!+#REF!+#REF!+#REF!+#REF!+#REF!</f>
        <v>#REF!</v>
      </c>
      <c r="I92" s="34" t="e">
        <f>#REF!+#REF!+I156+#REF!+I188+I196+#REF!+#REF!+#REF!+#REF!+#REF!+#REF!+#REF!+#REF!+#REF!</f>
        <v>#REF!</v>
      </c>
      <c r="J92" s="34" t="e">
        <f>#REF!+#REF!+J156+#REF!+J188+J196+#REF!+#REF!+#REF!+#REF!+#REF!+#REF!+#REF!+#REF!+#REF!</f>
        <v>#REF!</v>
      </c>
      <c r="K92" s="34" t="e">
        <f>#REF!+#REF!+K156+#REF!+K188+K196+#REF!+#REF!+#REF!+#REF!+#REF!+#REF!+#REF!+#REF!+#REF!</f>
        <v>#REF!</v>
      </c>
      <c r="L92" s="34" t="e">
        <f>#REF!+#REF!+L156+#REF!+L188+L196+#REF!+#REF!+#REF!+#REF!+#REF!+#REF!+#REF!+#REF!+#REF!</f>
        <v>#REF!</v>
      </c>
      <c r="M92" s="34" t="e">
        <f>#REF!+#REF!+M156+#REF!+M188+M196+#REF!+#REF!+#REF!+#REF!+#REF!+#REF!+#REF!+#REF!+#REF!</f>
        <v>#REF!</v>
      </c>
      <c r="N92" s="102">
        <f>N100</f>
        <v>662538.31000000006</v>
      </c>
      <c r="O92" s="87">
        <f>O100</f>
        <v>662538.31000000006</v>
      </c>
    </row>
    <row r="93" spans="1:15" x14ac:dyDescent="0.25">
      <c r="A93" s="111"/>
      <c r="B93" s="111"/>
      <c r="C93" s="37" t="s">
        <v>8</v>
      </c>
      <c r="D93" s="34" t="e">
        <f>#REF!+#REF!+D157+#REF!+D189+D197+#REF!+#REF!+#REF!+#REF!+#REF!+#REF!+#REF!+#REF!</f>
        <v>#REF!</v>
      </c>
      <c r="E93" s="34" t="e">
        <f>#REF!+#REF!+E157+#REF!+E189+E197+#REF!+#REF!+#REF!+#REF!+#REF!+#REF!+#REF!+#REF!</f>
        <v>#REF!</v>
      </c>
      <c r="F93" s="34" t="e">
        <f>#REF!+#REF!+F157+#REF!+F189+F197+#REF!+#REF!+#REF!+#REF!+#REF!+#REF!+#REF!+#REF!+#REF!</f>
        <v>#REF!</v>
      </c>
      <c r="G93" s="34" t="e">
        <f>#REF!+#REF!+G157+#REF!+G189+G197+#REF!+#REF!+#REF!+#REF!+#REF!+#REF!+#REF!+#REF!+#REF!</f>
        <v>#REF!</v>
      </c>
      <c r="H93" s="34" t="e">
        <f>#REF!+#REF!+H157+#REF!+H189+H197+#REF!+#REF!+#REF!+#REF!+#REF!+#REF!+#REF!+#REF!+#REF!</f>
        <v>#REF!</v>
      </c>
      <c r="I93" s="34" t="e">
        <f>#REF!+#REF!+I157+#REF!+I189+I197+#REF!+#REF!+#REF!+#REF!+#REF!+#REF!+#REF!+#REF!+#REF!</f>
        <v>#REF!</v>
      </c>
      <c r="J93" s="34" t="e">
        <f>#REF!+#REF!+J157+#REF!+J189+J197+#REF!+#REF!+#REF!+#REF!+#REF!+#REF!+#REF!+#REF!+#REF!</f>
        <v>#REF!</v>
      </c>
      <c r="K93" s="34" t="e">
        <f>#REF!+#REF!+K157+#REF!+K189+K197+#REF!+#REF!+#REF!+#REF!+#REF!+#REF!+#REF!+#REF!+#REF!</f>
        <v>#REF!</v>
      </c>
      <c r="L93" s="34" t="e">
        <f>#REF!+#REF!+L157+#REF!+L189+L197+#REF!+#REF!+#REF!+#REF!+#REF!+#REF!+#REF!+#REF!+#REF!</f>
        <v>#REF!</v>
      </c>
      <c r="M93" s="34" t="e">
        <f>#REF!+#REF!+M157+#REF!+M189+M197+#REF!+#REF!+#REF!+#REF!+#REF!+#REF!+#REF!+#REF!+#REF!</f>
        <v>#REF!</v>
      </c>
      <c r="N93" s="102"/>
      <c r="O93" s="87"/>
    </row>
    <row r="94" spans="1:15" x14ac:dyDescent="0.25">
      <c r="A94" s="111"/>
      <c r="B94" s="111"/>
      <c r="C94" s="37" t="s">
        <v>9</v>
      </c>
      <c r="D94" s="35"/>
      <c r="E94" s="35"/>
      <c r="F94" s="33"/>
      <c r="G94" s="33"/>
      <c r="H94" s="33"/>
      <c r="I94" s="33"/>
      <c r="J94" s="33"/>
      <c r="K94" s="33"/>
      <c r="L94" s="33"/>
      <c r="M94" s="33"/>
      <c r="N94" s="102">
        <f>N102</f>
        <v>42796269.869999997</v>
      </c>
      <c r="O94" s="87">
        <f>O102</f>
        <v>42296255.309999995</v>
      </c>
    </row>
    <row r="95" spans="1:15" x14ac:dyDescent="0.25">
      <c r="A95" s="111"/>
      <c r="B95" s="111"/>
      <c r="C95" s="37" t="s">
        <v>10</v>
      </c>
      <c r="D95" s="35"/>
      <c r="E95" s="35"/>
      <c r="F95" s="33"/>
      <c r="G95" s="33"/>
      <c r="H95" s="33"/>
      <c r="I95" s="33"/>
      <c r="J95" s="33"/>
      <c r="K95" s="33"/>
      <c r="L95" s="33"/>
      <c r="M95" s="33"/>
      <c r="N95" s="102">
        <f>N103</f>
        <v>181601</v>
      </c>
      <c r="O95" s="87">
        <f>O103</f>
        <v>181601</v>
      </c>
    </row>
    <row r="96" spans="1:15" x14ac:dyDescent="0.25">
      <c r="A96" s="112"/>
      <c r="B96" s="112"/>
      <c r="C96" s="37" t="s">
        <v>11</v>
      </c>
      <c r="D96" s="35"/>
      <c r="E96" s="35"/>
      <c r="F96" s="33"/>
      <c r="G96" s="33"/>
      <c r="H96" s="33"/>
      <c r="I96" s="33"/>
      <c r="J96" s="33"/>
      <c r="K96" s="33"/>
      <c r="L96" s="33"/>
      <c r="M96" s="33"/>
      <c r="N96" s="102"/>
      <c r="O96" s="87"/>
    </row>
    <row r="97" spans="1:15" x14ac:dyDescent="0.25">
      <c r="A97" s="107" t="s">
        <v>60</v>
      </c>
      <c r="B97" s="62" t="s">
        <v>56</v>
      </c>
      <c r="C97" s="40" t="str">
        <f t="shared" ref="C97:M97" si="11">C89</f>
        <v xml:space="preserve">Всего                    </v>
      </c>
      <c r="D97" s="41" t="e">
        <f t="shared" si="11"/>
        <v>#REF!</v>
      </c>
      <c r="E97" s="41" t="e">
        <f t="shared" si="11"/>
        <v>#REF!</v>
      </c>
      <c r="F97" s="44" t="e">
        <f t="shared" si="11"/>
        <v>#REF!</v>
      </c>
      <c r="G97" s="44" t="e">
        <f t="shared" si="11"/>
        <v>#REF!</v>
      </c>
      <c r="H97" s="44" t="e">
        <f t="shared" si="11"/>
        <v>#REF!</v>
      </c>
      <c r="I97" s="44" t="e">
        <f t="shared" si="11"/>
        <v>#REF!</v>
      </c>
      <c r="J97" s="44" t="e">
        <f t="shared" si="11"/>
        <v>#REF!</v>
      </c>
      <c r="K97" s="44" t="e">
        <f t="shared" si="11"/>
        <v>#REF!</v>
      </c>
      <c r="L97" s="44" t="e">
        <f t="shared" si="11"/>
        <v>#REF!</v>
      </c>
      <c r="M97" s="44" t="e">
        <f t="shared" si="11"/>
        <v>#REF!</v>
      </c>
      <c r="N97" s="103">
        <f>N99+N100+N102+N103</f>
        <v>51592637.829999998</v>
      </c>
      <c r="O97" s="103">
        <f>O99+O100+O102+O103</f>
        <v>51092623.269999996</v>
      </c>
    </row>
    <row r="98" spans="1:15" x14ac:dyDescent="0.25">
      <c r="A98" s="62"/>
      <c r="B98" s="62"/>
      <c r="C98" s="59" t="str">
        <f t="shared" ref="C98:M98" si="12">C90</f>
        <v xml:space="preserve">в том числе:             </v>
      </c>
      <c r="D98" s="22">
        <f t="shared" si="12"/>
        <v>0</v>
      </c>
      <c r="E98" s="22">
        <f t="shared" si="12"/>
        <v>0</v>
      </c>
      <c r="F98" s="15">
        <f t="shared" si="12"/>
        <v>0</v>
      </c>
      <c r="G98" s="15">
        <f t="shared" si="12"/>
        <v>0</v>
      </c>
      <c r="H98" s="15">
        <f t="shared" si="12"/>
        <v>0</v>
      </c>
      <c r="I98" s="15">
        <f t="shared" si="12"/>
        <v>0</v>
      </c>
      <c r="J98" s="15">
        <f t="shared" si="12"/>
        <v>0</v>
      </c>
      <c r="K98" s="15">
        <f t="shared" si="12"/>
        <v>0</v>
      </c>
      <c r="L98" s="15">
        <f t="shared" si="12"/>
        <v>0</v>
      </c>
      <c r="M98" s="15">
        <f t="shared" si="12"/>
        <v>0</v>
      </c>
      <c r="N98" s="63"/>
      <c r="O98" s="63"/>
    </row>
    <row r="99" spans="1:15" x14ac:dyDescent="0.25">
      <c r="A99" s="108"/>
      <c r="B99" s="62"/>
      <c r="C99" s="59" t="str">
        <f t="shared" ref="C99:M99" si="13">C91</f>
        <v>федеральный бюджет</v>
      </c>
      <c r="D99" s="22" t="e">
        <f t="shared" si="13"/>
        <v>#REF!</v>
      </c>
      <c r="E99" s="22" t="e">
        <f t="shared" si="13"/>
        <v>#REF!</v>
      </c>
      <c r="F99" s="15" t="e">
        <f t="shared" si="13"/>
        <v>#REF!</v>
      </c>
      <c r="G99" s="15" t="e">
        <f t="shared" si="13"/>
        <v>#REF!</v>
      </c>
      <c r="H99" s="15" t="e">
        <f t="shared" si="13"/>
        <v>#REF!</v>
      </c>
      <c r="I99" s="15" t="e">
        <f t="shared" si="13"/>
        <v>#REF!</v>
      </c>
      <c r="J99" s="15" t="e">
        <f t="shared" si="13"/>
        <v>#REF!</v>
      </c>
      <c r="K99" s="15" t="e">
        <f t="shared" si="13"/>
        <v>#REF!</v>
      </c>
      <c r="L99" s="15" t="e">
        <f t="shared" si="13"/>
        <v>#REF!</v>
      </c>
      <c r="M99" s="15" t="e">
        <f t="shared" si="13"/>
        <v>#REF!</v>
      </c>
      <c r="N99" s="63">
        <f>N155</f>
        <v>7952228.6500000004</v>
      </c>
      <c r="O99" s="63">
        <f>O155</f>
        <v>7952228.6500000004</v>
      </c>
    </row>
    <row r="100" spans="1:15" x14ac:dyDescent="0.25">
      <c r="A100" s="62"/>
      <c r="B100" s="62"/>
      <c r="C100" s="59" t="str">
        <f t="shared" ref="C100:M100" si="14">C92</f>
        <v xml:space="preserve">краевой бюджет           </v>
      </c>
      <c r="D100" s="22" t="e">
        <f t="shared" si="14"/>
        <v>#REF!</v>
      </c>
      <c r="E100" s="22" t="e">
        <f t="shared" si="14"/>
        <v>#REF!</v>
      </c>
      <c r="F100" s="15" t="e">
        <f t="shared" si="14"/>
        <v>#REF!</v>
      </c>
      <c r="G100" s="15" t="e">
        <f t="shared" si="14"/>
        <v>#REF!</v>
      </c>
      <c r="H100" s="15" t="e">
        <f t="shared" si="14"/>
        <v>#REF!</v>
      </c>
      <c r="I100" s="15" t="e">
        <f t="shared" si="14"/>
        <v>#REF!</v>
      </c>
      <c r="J100" s="15" t="e">
        <f t="shared" si="14"/>
        <v>#REF!</v>
      </c>
      <c r="K100" s="15" t="e">
        <f t="shared" si="14"/>
        <v>#REF!</v>
      </c>
      <c r="L100" s="15" t="e">
        <f t="shared" si="14"/>
        <v>#REF!</v>
      </c>
      <c r="M100" s="15" t="e">
        <f t="shared" si="14"/>
        <v>#REF!</v>
      </c>
      <c r="N100" s="63">
        <f>N124+N156+N180</f>
        <v>662538.31000000006</v>
      </c>
      <c r="O100" s="63">
        <f>O124+O156+O180</f>
        <v>662538.31000000006</v>
      </c>
    </row>
    <row r="101" spans="1:15" x14ac:dyDescent="0.25">
      <c r="A101" s="62"/>
      <c r="B101" s="62"/>
      <c r="C101" s="59" t="str">
        <f t="shared" ref="C101:M101" si="15">C93</f>
        <v>районный бюджет</v>
      </c>
      <c r="D101" s="22" t="e">
        <f t="shared" si="15"/>
        <v>#REF!</v>
      </c>
      <c r="E101" s="22" t="e">
        <f t="shared" si="15"/>
        <v>#REF!</v>
      </c>
      <c r="F101" s="15" t="e">
        <f t="shared" si="15"/>
        <v>#REF!</v>
      </c>
      <c r="G101" s="15" t="e">
        <f t="shared" si="15"/>
        <v>#REF!</v>
      </c>
      <c r="H101" s="15" t="e">
        <f t="shared" si="15"/>
        <v>#REF!</v>
      </c>
      <c r="I101" s="15" t="e">
        <f t="shared" si="15"/>
        <v>#REF!</v>
      </c>
      <c r="J101" s="15" t="e">
        <f t="shared" si="15"/>
        <v>#REF!</v>
      </c>
      <c r="K101" s="15" t="e">
        <f t="shared" si="15"/>
        <v>#REF!</v>
      </c>
      <c r="L101" s="15" t="e">
        <f t="shared" si="15"/>
        <v>#REF!</v>
      </c>
      <c r="M101" s="15" t="e">
        <f t="shared" si="15"/>
        <v>#REF!</v>
      </c>
      <c r="N101" s="63"/>
      <c r="O101" s="63"/>
    </row>
    <row r="102" spans="1:15" x14ac:dyDescent="0.25">
      <c r="A102" s="62"/>
      <c r="B102" s="62"/>
      <c r="C102" s="59" t="str">
        <f t="shared" ref="C102:M102" si="16">C94</f>
        <v>бюджеты поселений</v>
      </c>
      <c r="D102" s="22">
        <f t="shared" si="16"/>
        <v>0</v>
      </c>
      <c r="E102" s="22">
        <f t="shared" si="16"/>
        <v>0</v>
      </c>
      <c r="F102" s="15">
        <f t="shared" si="16"/>
        <v>0</v>
      </c>
      <c r="G102" s="15">
        <f t="shared" si="16"/>
        <v>0</v>
      </c>
      <c r="H102" s="15">
        <f t="shared" si="16"/>
        <v>0</v>
      </c>
      <c r="I102" s="15">
        <f t="shared" si="16"/>
        <v>0</v>
      </c>
      <c r="J102" s="15">
        <f t="shared" si="16"/>
        <v>0</v>
      </c>
      <c r="K102" s="15">
        <f t="shared" si="16"/>
        <v>0</v>
      </c>
      <c r="L102" s="15">
        <f t="shared" si="16"/>
        <v>0</v>
      </c>
      <c r="M102" s="15">
        <f t="shared" si="16"/>
        <v>0</v>
      </c>
      <c r="N102" s="63">
        <f>N110+N118+N134+N142+N150+N158+N166+N174+N182</f>
        <v>42796269.869999997</v>
      </c>
      <c r="O102" s="63">
        <f>O110+O118+O134+O142+O150+O158+O166+O174+O182</f>
        <v>42296255.309999995</v>
      </c>
    </row>
    <row r="103" spans="1:15" x14ac:dyDescent="0.25">
      <c r="A103" s="62"/>
      <c r="B103" s="62"/>
      <c r="C103" s="59" t="str">
        <f t="shared" ref="C103:M103" si="17">C95</f>
        <v xml:space="preserve">внебюджетные  источники                 </v>
      </c>
      <c r="D103" s="22">
        <f t="shared" si="17"/>
        <v>0</v>
      </c>
      <c r="E103" s="22">
        <f t="shared" si="17"/>
        <v>0</v>
      </c>
      <c r="F103" s="15">
        <f t="shared" si="17"/>
        <v>0</v>
      </c>
      <c r="G103" s="15">
        <f t="shared" si="17"/>
        <v>0</v>
      </c>
      <c r="H103" s="15">
        <f t="shared" si="17"/>
        <v>0</v>
      </c>
      <c r="I103" s="15">
        <f t="shared" si="17"/>
        <v>0</v>
      </c>
      <c r="J103" s="15">
        <f t="shared" si="17"/>
        <v>0</v>
      </c>
      <c r="K103" s="15">
        <f t="shared" si="17"/>
        <v>0</v>
      </c>
      <c r="L103" s="15">
        <f t="shared" si="17"/>
        <v>0</v>
      </c>
      <c r="M103" s="15">
        <f t="shared" si="17"/>
        <v>0</v>
      </c>
      <c r="N103" s="63">
        <f>N159</f>
        <v>181601</v>
      </c>
      <c r="O103" s="63">
        <f>O159</f>
        <v>181601</v>
      </c>
    </row>
    <row r="104" spans="1:15" x14ac:dyDescent="0.25">
      <c r="A104" s="109"/>
      <c r="B104" s="62"/>
      <c r="C104" s="59" t="str">
        <f t="shared" ref="C104:M104" si="18">C96</f>
        <v>юридические лица</v>
      </c>
      <c r="D104" s="22">
        <f t="shared" si="18"/>
        <v>0</v>
      </c>
      <c r="E104" s="22">
        <f t="shared" si="18"/>
        <v>0</v>
      </c>
      <c r="F104" s="15">
        <f t="shared" si="18"/>
        <v>0</v>
      </c>
      <c r="G104" s="15">
        <f t="shared" si="18"/>
        <v>0</v>
      </c>
      <c r="H104" s="15">
        <f t="shared" si="18"/>
        <v>0</v>
      </c>
      <c r="I104" s="15">
        <f t="shared" si="18"/>
        <v>0</v>
      </c>
      <c r="J104" s="15">
        <f t="shared" si="18"/>
        <v>0</v>
      </c>
      <c r="K104" s="15">
        <f t="shared" si="18"/>
        <v>0</v>
      </c>
      <c r="L104" s="15">
        <f t="shared" si="18"/>
        <v>0</v>
      </c>
      <c r="M104" s="15">
        <f t="shared" si="18"/>
        <v>0</v>
      </c>
      <c r="N104" s="63"/>
      <c r="O104" s="63"/>
    </row>
    <row r="105" spans="1:15" x14ac:dyDescent="0.25">
      <c r="A105" s="123" t="s">
        <v>186</v>
      </c>
      <c r="B105" s="118" t="s">
        <v>105</v>
      </c>
      <c r="C105" s="40" t="s">
        <v>4</v>
      </c>
      <c r="D105" s="41"/>
      <c r="E105" s="41"/>
      <c r="F105" s="44"/>
      <c r="G105" s="44"/>
      <c r="H105" s="44"/>
      <c r="I105" s="44"/>
      <c r="J105" s="44"/>
      <c r="K105" s="44"/>
      <c r="L105" s="44"/>
      <c r="M105" s="44"/>
      <c r="N105" s="104">
        <f>N110</f>
        <v>10133386.9</v>
      </c>
      <c r="O105" s="104">
        <f>O110</f>
        <v>10039476.51</v>
      </c>
    </row>
    <row r="106" spans="1:15" x14ac:dyDescent="0.25">
      <c r="A106" s="114"/>
      <c r="B106" s="119"/>
      <c r="C106" s="43" t="s">
        <v>5</v>
      </c>
      <c r="D106" s="22"/>
      <c r="E106" s="22"/>
      <c r="F106" s="15"/>
      <c r="G106" s="15"/>
      <c r="H106" s="15"/>
      <c r="I106" s="15"/>
      <c r="J106" s="15"/>
      <c r="K106" s="15"/>
      <c r="L106" s="15"/>
      <c r="M106" s="15"/>
      <c r="N106" s="101"/>
      <c r="O106" s="101"/>
    </row>
    <row r="107" spans="1:15" x14ac:dyDescent="0.25">
      <c r="A107" s="114"/>
      <c r="B107" s="119"/>
      <c r="C107" s="43" t="s">
        <v>6</v>
      </c>
      <c r="D107" s="22"/>
      <c r="E107" s="22"/>
      <c r="F107" s="15"/>
      <c r="G107" s="15"/>
      <c r="H107" s="15"/>
      <c r="I107" s="15"/>
      <c r="J107" s="15"/>
      <c r="K107" s="15"/>
      <c r="L107" s="15"/>
      <c r="M107" s="15"/>
      <c r="N107" s="101"/>
      <c r="O107" s="101"/>
    </row>
    <row r="108" spans="1:15" x14ac:dyDescent="0.25">
      <c r="A108" s="114"/>
      <c r="B108" s="119"/>
      <c r="C108" s="43" t="s">
        <v>7</v>
      </c>
      <c r="D108" s="22"/>
      <c r="E108" s="22"/>
      <c r="F108" s="15"/>
      <c r="G108" s="15"/>
      <c r="H108" s="15"/>
      <c r="I108" s="15"/>
      <c r="J108" s="15"/>
      <c r="K108" s="15"/>
      <c r="L108" s="15"/>
      <c r="M108" s="15"/>
      <c r="N108" s="101"/>
      <c r="O108" s="101"/>
    </row>
    <row r="109" spans="1:15" x14ac:dyDescent="0.25">
      <c r="A109" s="114"/>
      <c r="B109" s="119"/>
      <c r="C109" s="43" t="s">
        <v>8</v>
      </c>
      <c r="D109" s="22"/>
      <c r="E109" s="22"/>
      <c r="F109" s="15"/>
      <c r="G109" s="15"/>
      <c r="H109" s="15"/>
      <c r="I109" s="15"/>
      <c r="J109" s="15"/>
      <c r="K109" s="15"/>
      <c r="L109" s="15"/>
      <c r="M109" s="15"/>
      <c r="N109" s="101"/>
      <c r="O109" s="101"/>
    </row>
    <row r="110" spans="1:15" x14ac:dyDescent="0.25">
      <c r="A110" s="114"/>
      <c r="B110" s="119"/>
      <c r="C110" s="43" t="s">
        <v>9</v>
      </c>
      <c r="D110" s="22"/>
      <c r="E110" s="22"/>
      <c r="F110" s="15"/>
      <c r="G110" s="15"/>
      <c r="H110" s="15"/>
      <c r="I110" s="15"/>
      <c r="J110" s="15"/>
      <c r="K110" s="15"/>
      <c r="L110" s="15"/>
      <c r="M110" s="15"/>
      <c r="N110" s="101">
        <v>10133386.9</v>
      </c>
      <c r="O110" s="101">
        <v>10039476.51</v>
      </c>
    </row>
    <row r="111" spans="1:15" x14ac:dyDescent="0.25">
      <c r="A111" s="114"/>
      <c r="B111" s="119"/>
      <c r="C111" s="43" t="s">
        <v>10</v>
      </c>
      <c r="D111" s="22"/>
      <c r="E111" s="22"/>
      <c r="F111" s="15"/>
      <c r="G111" s="15"/>
      <c r="H111" s="15"/>
      <c r="I111" s="15"/>
      <c r="J111" s="15"/>
      <c r="K111" s="15"/>
      <c r="L111" s="15"/>
      <c r="M111" s="15"/>
      <c r="N111" s="101"/>
      <c r="O111" s="101"/>
    </row>
    <row r="112" spans="1:15" x14ac:dyDescent="0.25">
      <c r="A112" s="124"/>
      <c r="B112" s="120"/>
      <c r="C112" s="43" t="s">
        <v>11</v>
      </c>
      <c r="D112" s="22"/>
      <c r="E112" s="22"/>
      <c r="F112" s="15"/>
      <c r="G112" s="15"/>
      <c r="H112" s="15"/>
      <c r="I112" s="15"/>
      <c r="J112" s="15"/>
      <c r="K112" s="15"/>
      <c r="L112" s="15"/>
      <c r="M112" s="15"/>
      <c r="N112" s="101"/>
      <c r="O112" s="101"/>
    </row>
    <row r="113" spans="1:15" x14ac:dyDescent="0.25">
      <c r="A113" s="123" t="s">
        <v>187</v>
      </c>
      <c r="B113" s="118" t="s">
        <v>106</v>
      </c>
      <c r="C113" s="40" t="s">
        <v>4</v>
      </c>
      <c r="D113" s="41"/>
      <c r="E113" s="41"/>
      <c r="F113" s="44"/>
      <c r="G113" s="44"/>
      <c r="H113" s="44"/>
      <c r="I113" s="44"/>
      <c r="J113" s="44"/>
      <c r="K113" s="44"/>
      <c r="L113" s="44"/>
      <c r="M113" s="44"/>
      <c r="N113" s="104">
        <f>N118</f>
        <v>26537762.989999998</v>
      </c>
      <c r="O113" s="104">
        <f>O118</f>
        <v>26428961.829999998</v>
      </c>
    </row>
    <row r="114" spans="1:15" x14ac:dyDescent="0.25">
      <c r="A114" s="114"/>
      <c r="B114" s="119"/>
      <c r="C114" s="43" t="s">
        <v>5</v>
      </c>
      <c r="D114" s="22"/>
      <c r="E114" s="22"/>
      <c r="F114" s="15"/>
      <c r="G114" s="15"/>
      <c r="H114" s="15"/>
      <c r="I114" s="15"/>
      <c r="J114" s="15"/>
      <c r="K114" s="15"/>
      <c r="L114" s="15"/>
      <c r="M114" s="15"/>
      <c r="N114" s="101"/>
      <c r="O114" s="101"/>
    </row>
    <row r="115" spans="1:15" x14ac:dyDescent="0.25">
      <c r="A115" s="114"/>
      <c r="B115" s="119"/>
      <c r="C115" s="43" t="s">
        <v>6</v>
      </c>
      <c r="D115" s="22"/>
      <c r="E115" s="22"/>
      <c r="F115" s="15"/>
      <c r="G115" s="15"/>
      <c r="H115" s="15"/>
      <c r="I115" s="15"/>
      <c r="J115" s="15"/>
      <c r="K115" s="15"/>
      <c r="L115" s="15"/>
      <c r="M115" s="15"/>
      <c r="N115" s="101"/>
      <c r="O115" s="101"/>
    </row>
    <row r="116" spans="1:15" x14ac:dyDescent="0.25">
      <c r="A116" s="114"/>
      <c r="B116" s="119"/>
      <c r="C116" s="43" t="s">
        <v>7</v>
      </c>
      <c r="D116" s="22"/>
      <c r="E116" s="22"/>
      <c r="F116" s="15"/>
      <c r="G116" s="15"/>
      <c r="H116" s="15"/>
      <c r="I116" s="15"/>
      <c r="J116" s="15"/>
      <c r="K116" s="15"/>
      <c r="L116" s="15"/>
      <c r="M116" s="15"/>
      <c r="N116" s="101"/>
      <c r="O116" s="101"/>
    </row>
    <row r="117" spans="1:15" x14ac:dyDescent="0.25">
      <c r="A117" s="114"/>
      <c r="B117" s="119"/>
      <c r="C117" s="43" t="s">
        <v>8</v>
      </c>
      <c r="D117" s="22"/>
      <c r="E117" s="22"/>
      <c r="F117" s="15"/>
      <c r="G117" s="15"/>
      <c r="H117" s="15"/>
      <c r="I117" s="15"/>
      <c r="J117" s="15"/>
      <c r="K117" s="15"/>
      <c r="L117" s="15"/>
      <c r="M117" s="15"/>
      <c r="N117" s="101"/>
      <c r="O117" s="101"/>
    </row>
    <row r="118" spans="1:15" x14ac:dyDescent="0.25">
      <c r="A118" s="114"/>
      <c r="B118" s="119"/>
      <c r="C118" s="43" t="s">
        <v>9</v>
      </c>
      <c r="D118" s="22"/>
      <c r="E118" s="22"/>
      <c r="F118" s="15"/>
      <c r="G118" s="15"/>
      <c r="H118" s="15"/>
      <c r="I118" s="15"/>
      <c r="J118" s="15"/>
      <c r="K118" s="15"/>
      <c r="L118" s="15"/>
      <c r="M118" s="15"/>
      <c r="N118" s="101">
        <v>26537762.989999998</v>
      </c>
      <c r="O118" s="101">
        <v>26428961.829999998</v>
      </c>
    </row>
    <row r="119" spans="1:15" x14ac:dyDescent="0.25">
      <c r="A119" s="114"/>
      <c r="B119" s="119"/>
      <c r="C119" s="43" t="s">
        <v>10</v>
      </c>
      <c r="D119" s="22"/>
      <c r="E119" s="22"/>
      <c r="F119" s="15"/>
      <c r="G119" s="15"/>
      <c r="H119" s="15"/>
      <c r="I119" s="15"/>
      <c r="J119" s="15"/>
      <c r="K119" s="15"/>
      <c r="L119" s="15"/>
      <c r="M119" s="15"/>
      <c r="N119" s="101"/>
      <c r="O119" s="101"/>
    </row>
    <row r="120" spans="1:15" x14ac:dyDescent="0.25">
      <c r="A120" s="124"/>
      <c r="B120" s="120"/>
      <c r="C120" s="43" t="s">
        <v>11</v>
      </c>
      <c r="D120" s="22"/>
      <c r="E120" s="22"/>
      <c r="F120" s="15"/>
      <c r="G120" s="15"/>
      <c r="H120" s="15"/>
      <c r="I120" s="15"/>
      <c r="J120" s="15"/>
      <c r="K120" s="15"/>
      <c r="L120" s="15"/>
      <c r="M120" s="15"/>
      <c r="N120" s="101"/>
      <c r="O120" s="101"/>
    </row>
    <row r="121" spans="1:15" ht="15" customHeight="1" x14ac:dyDescent="0.25">
      <c r="A121" s="123" t="s">
        <v>188</v>
      </c>
      <c r="B121" s="118" t="s">
        <v>109</v>
      </c>
      <c r="C121" s="40" t="s">
        <v>4</v>
      </c>
      <c r="D121" s="41"/>
      <c r="E121" s="41"/>
      <c r="F121" s="44"/>
      <c r="G121" s="44"/>
      <c r="H121" s="44"/>
      <c r="I121" s="44"/>
      <c r="J121" s="44"/>
      <c r="K121" s="44"/>
      <c r="L121" s="44"/>
      <c r="M121" s="44"/>
      <c r="N121" s="104">
        <f>N124</f>
        <v>244000</v>
      </c>
      <c r="O121" s="104">
        <f>O124</f>
        <v>244000</v>
      </c>
    </row>
    <row r="122" spans="1:15" x14ac:dyDescent="0.25">
      <c r="A122" s="114"/>
      <c r="B122" s="119"/>
      <c r="C122" s="59" t="s">
        <v>5</v>
      </c>
      <c r="D122" s="22"/>
      <c r="E122" s="22"/>
      <c r="F122" s="15"/>
      <c r="G122" s="15"/>
      <c r="H122" s="15"/>
      <c r="I122" s="15"/>
      <c r="J122" s="15"/>
      <c r="K122" s="15"/>
      <c r="L122" s="15"/>
      <c r="M122" s="15"/>
      <c r="N122" s="101"/>
      <c r="O122" s="101"/>
    </row>
    <row r="123" spans="1:15" x14ac:dyDescent="0.25">
      <c r="A123" s="114"/>
      <c r="B123" s="119"/>
      <c r="C123" s="59" t="s">
        <v>6</v>
      </c>
      <c r="D123" s="22"/>
      <c r="E123" s="22"/>
      <c r="F123" s="15"/>
      <c r="G123" s="15"/>
      <c r="H123" s="15"/>
      <c r="I123" s="15"/>
      <c r="J123" s="15"/>
      <c r="K123" s="15"/>
      <c r="L123" s="15"/>
      <c r="M123" s="15"/>
      <c r="N123" s="101"/>
      <c r="O123" s="101"/>
    </row>
    <row r="124" spans="1:15" x14ac:dyDescent="0.25">
      <c r="A124" s="114"/>
      <c r="B124" s="119"/>
      <c r="C124" s="59" t="s">
        <v>7</v>
      </c>
      <c r="D124" s="22"/>
      <c r="E124" s="22"/>
      <c r="F124" s="15"/>
      <c r="G124" s="15"/>
      <c r="H124" s="15"/>
      <c r="I124" s="15"/>
      <c r="J124" s="15"/>
      <c r="K124" s="15"/>
      <c r="L124" s="15"/>
      <c r="M124" s="15"/>
      <c r="N124" s="101">
        <v>244000</v>
      </c>
      <c r="O124" s="101">
        <v>244000</v>
      </c>
    </row>
    <row r="125" spans="1:15" x14ac:dyDescent="0.25">
      <c r="A125" s="114"/>
      <c r="B125" s="119"/>
      <c r="C125" s="59" t="s">
        <v>8</v>
      </c>
      <c r="D125" s="22"/>
      <c r="E125" s="22"/>
      <c r="F125" s="15"/>
      <c r="G125" s="15"/>
      <c r="H125" s="15"/>
      <c r="I125" s="15"/>
      <c r="J125" s="15"/>
      <c r="K125" s="15"/>
      <c r="L125" s="15"/>
      <c r="M125" s="15"/>
      <c r="N125" s="101"/>
      <c r="O125" s="101"/>
    </row>
    <row r="126" spans="1:15" x14ac:dyDescent="0.25">
      <c r="A126" s="114"/>
      <c r="B126" s="119"/>
      <c r="C126" s="59" t="s">
        <v>9</v>
      </c>
      <c r="D126" s="22"/>
      <c r="E126" s="22"/>
      <c r="F126" s="15"/>
      <c r="G126" s="15"/>
      <c r="H126" s="15"/>
      <c r="I126" s="15"/>
      <c r="J126" s="15"/>
      <c r="K126" s="15"/>
      <c r="L126" s="15"/>
      <c r="M126" s="15"/>
      <c r="N126" s="101"/>
      <c r="O126" s="101"/>
    </row>
    <row r="127" spans="1:15" x14ac:dyDescent="0.25">
      <c r="A127" s="114"/>
      <c r="B127" s="119"/>
      <c r="C127" s="59" t="s">
        <v>10</v>
      </c>
      <c r="D127" s="22"/>
      <c r="E127" s="22"/>
      <c r="F127" s="15"/>
      <c r="G127" s="15"/>
      <c r="H127" s="15"/>
      <c r="I127" s="15"/>
      <c r="J127" s="15"/>
      <c r="K127" s="15"/>
      <c r="L127" s="15"/>
      <c r="M127" s="15"/>
      <c r="N127" s="101"/>
      <c r="O127" s="101"/>
    </row>
    <row r="128" spans="1:15" x14ac:dyDescent="0.25">
      <c r="A128" s="124"/>
      <c r="B128" s="120"/>
      <c r="C128" s="59" t="s">
        <v>11</v>
      </c>
      <c r="D128" s="22"/>
      <c r="E128" s="22"/>
      <c r="F128" s="15"/>
      <c r="G128" s="15"/>
      <c r="H128" s="15"/>
      <c r="I128" s="15"/>
      <c r="J128" s="15"/>
      <c r="K128" s="15"/>
      <c r="L128" s="15"/>
      <c r="M128" s="15"/>
      <c r="N128" s="101"/>
      <c r="O128" s="101"/>
    </row>
    <row r="129" spans="1:15" ht="15.75" customHeight="1" x14ac:dyDescent="0.25">
      <c r="A129" s="123" t="s">
        <v>189</v>
      </c>
      <c r="B129" s="118" t="s">
        <v>178</v>
      </c>
      <c r="C129" s="40" t="str">
        <f t="shared" ref="C129:C136" si="19">C137</f>
        <v xml:space="preserve">Всего                    </v>
      </c>
      <c r="D129" s="41"/>
      <c r="E129" s="41"/>
      <c r="F129" s="44"/>
      <c r="G129" s="44"/>
      <c r="H129" s="44"/>
      <c r="I129" s="44"/>
      <c r="J129" s="44"/>
      <c r="K129" s="44"/>
      <c r="L129" s="44"/>
      <c r="M129" s="44"/>
      <c r="N129" s="104">
        <f>N134</f>
        <v>281103.43</v>
      </c>
      <c r="O129" s="104">
        <f>O134</f>
        <v>281103.43</v>
      </c>
    </row>
    <row r="130" spans="1:15" x14ac:dyDescent="0.25">
      <c r="A130" s="127"/>
      <c r="B130" s="129"/>
      <c r="C130" s="69" t="str">
        <f t="shared" si="19"/>
        <v xml:space="preserve">в том числе:             </v>
      </c>
      <c r="D130" s="22"/>
      <c r="E130" s="22"/>
      <c r="F130" s="15"/>
      <c r="G130" s="15"/>
      <c r="H130" s="15"/>
      <c r="I130" s="15"/>
      <c r="J130" s="15"/>
      <c r="K130" s="15"/>
      <c r="L130" s="15"/>
      <c r="M130" s="15"/>
      <c r="N130" s="101"/>
      <c r="O130" s="101"/>
    </row>
    <row r="131" spans="1:15" x14ac:dyDescent="0.25">
      <c r="A131" s="127"/>
      <c r="B131" s="129"/>
      <c r="C131" s="69" t="str">
        <f t="shared" si="19"/>
        <v>федеральный бюджет</v>
      </c>
      <c r="D131" s="22"/>
      <c r="E131" s="22"/>
      <c r="F131" s="15"/>
      <c r="G131" s="15"/>
      <c r="H131" s="15"/>
      <c r="I131" s="15"/>
      <c r="J131" s="15"/>
      <c r="K131" s="15"/>
      <c r="L131" s="15"/>
      <c r="M131" s="15"/>
      <c r="N131" s="101"/>
      <c r="O131" s="101"/>
    </row>
    <row r="132" spans="1:15" x14ac:dyDescent="0.25">
      <c r="A132" s="127"/>
      <c r="B132" s="129"/>
      <c r="C132" s="69" t="str">
        <f t="shared" si="19"/>
        <v xml:space="preserve">краевой бюджет           </v>
      </c>
      <c r="D132" s="22"/>
      <c r="E132" s="22"/>
      <c r="F132" s="15"/>
      <c r="G132" s="15"/>
      <c r="H132" s="15"/>
      <c r="I132" s="15"/>
      <c r="J132" s="15"/>
      <c r="K132" s="15"/>
      <c r="L132" s="15"/>
      <c r="M132" s="15"/>
      <c r="N132" s="101"/>
      <c r="O132" s="101"/>
    </row>
    <row r="133" spans="1:15" x14ac:dyDescent="0.25">
      <c r="A133" s="127"/>
      <c r="B133" s="129"/>
      <c r="C133" s="69" t="str">
        <f t="shared" si="19"/>
        <v>районный бюджет</v>
      </c>
      <c r="D133" s="22"/>
      <c r="E133" s="22"/>
      <c r="F133" s="15"/>
      <c r="G133" s="15"/>
      <c r="H133" s="15"/>
      <c r="I133" s="15"/>
      <c r="J133" s="15"/>
      <c r="K133" s="15"/>
      <c r="L133" s="15"/>
      <c r="M133" s="15"/>
      <c r="N133" s="101"/>
      <c r="O133" s="101"/>
    </row>
    <row r="134" spans="1:15" x14ac:dyDescent="0.25">
      <c r="A134" s="127"/>
      <c r="B134" s="129"/>
      <c r="C134" s="69" t="str">
        <f t="shared" si="19"/>
        <v>бюджеты поселений</v>
      </c>
      <c r="D134" s="22"/>
      <c r="E134" s="22"/>
      <c r="F134" s="15"/>
      <c r="G134" s="15"/>
      <c r="H134" s="15"/>
      <c r="I134" s="15"/>
      <c r="J134" s="15"/>
      <c r="K134" s="15"/>
      <c r="L134" s="15"/>
      <c r="M134" s="15"/>
      <c r="N134" s="101">
        <v>281103.43</v>
      </c>
      <c r="O134" s="101">
        <v>281103.43</v>
      </c>
    </row>
    <row r="135" spans="1:15" x14ac:dyDescent="0.25">
      <c r="A135" s="127"/>
      <c r="B135" s="129"/>
      <c r="C135" s="69" t="str">
        <f t="shared" si="19"/>
        <v xml:space="preserve">внебюджетные  источники                 </v>
      </c>
      <c r="D135" s="22"/>
      <c r="E135" s="22"/>
      <c r="F135" s="15"/>
      <c r="G135" s="15"/>
      <c r="H135" s="15"/>
      <c r="I135" s="15"/>
      <c r="J135" s="15"/>
      <c r="K135" s="15"/>
      <c r="L135" s="15"/>
      <c r="M135" s="15"/>
      <c r="N135" s="101"/>
      <c r="O135" s="101"/>
    </row>
    <row r="136" spans="1:15" x14ac:dyDescent="0.25">
      <c r="A136" s="128"/>
      <c r="B136" s="130"/>
      <c r="C136" s="69" t="str">
        <f t="shared" si="19"/>
        <v>юридические лица</v>
      </c>
      <c r="D136" s="22"/>
      <c r="E136" s="22"/>
      <c r="F136" s="15"/>
      <c r="G136" s="15"/>
      <c r="H136" s="15"/>
      <c r="I136" s="15"/>
      <c r="J136" s="15"/>
      <c r="K136" s="15"/>
      <c r="L136" s="15"/>
      <c r="M136" s="15"/>
      <c r="N136" s="101"/>
      <c r="O136" s="101"/>
    </row>
    <row r="137" spans="1:15" x14ac:dyDescent="0.25">
      <c r="A137" s="123" t="s">
        <v>192</v>
      </c>
      <c r="B137" s="118" t="s">
        <v>107</v>
      </c>
      <c r="C137" s="40" t="s">
        <v>4</v>
      </c>
      <c r="D137" s="41"/>
      <c r="E137" s="41"/>
      <c r="F137" s="44"/>
      <c r="G137" s="44"/>
      <c r="H137" s="44"/>
      <c r="I137" s="44"/>
      <c r="J137" s="44"/>
      <c r="K137" s="44"/>
      <c r="L137" s="44"/>
      <c r="M137" s="44"/>
      <c r="N137" s="104">
        <f>N142</f>
        <v>2298000</v>
      </c>
      <c r="O137" s="104">
        <f>O142</f>
        <v>2298000</v>
      </c>
    </row>
    <row r="138" spans="1:15" x14ac:dyDescent="0.25">
      <c r="A138" s="114"/>
      <c r="B138" s="119"/>
      <c r="C138" s="59" t="s">
        <v>5</v>
      </c>
      <c r="D138" s="22"/>
      <c r="E138" s="22"/>
      <c r="F138" s="15"/>
      <c r="G138" s="15"/>
      <c r="H138" s="15"/>
      <c r="I138" s="15"/>
      <c r="J138" s="15"/>
      <c r="K138" s="15"/>
      <c r="L138" s="15"/>
      <c r="M138" s="15"/>
      <c r="N138" s="101"/>
      <c r="O138" s="101"/>
    </row>
    <row r="139" spans="1:15" x14ac:dyDescent="0.25">
      <c r="A139" s="114"/>
      <c r="B139" s="119"/>
      <c r="C139" s="59" t="s">
        <v>6</v>
      </c>
      <c r="D139" s="22"/>
      <c r="E139" s="22"/>
      <c r="F139" s="15"/>
      <c r="G139" s="15"/>
      <c r="H139" s="15"/>
      <c r="I139" s="15"/>
      <c r="J139" s="15"/>
      <c r="K139" s="15"/>
      <c r="L139" s="15"/>
      <c r="M139" s="15"/>
      <c r="N139" s="101"/>
      <c r="O139" s="101"/>
    </row>
    <row r="140" spans="1:15" x14ac:dyDescent="0.25">
      <c r="A140" s="114"/>
      <c r="B140" s="119"/>
      <c r="C140" s="59" t="s">
        <v>7</v>
      </c>
      <c r="D140" s="22"/>
      <c r="E140" s="22"/>
      <c r="F140" s="15"/>
      <c r="G140" s="15"/>
      <c r="H140" s="15"/>
      <c r="I140" s="15"/>
      <c r="J140" s="15"/>
      <c r="K140" s="15"/>
      <c r="L140" s="15"/>
      <c r="M140" s="15"/>
      <c r="N140" s="101"/>
      <c r="O140" s="101"/>
    </row>
    <row r="141" spans="1:15" x14ac:dyDescent="0.25">
      <c r="A141" s="114"/>
      <c r="B141" s="119"/>
      <c r="C141" s="59" t="s">
        <v>8</v>
      </c>
      <c r="D141" s="22"/>
      <c r="E141" s="22"/>
      <c r="F141" s="15"/>
      <c r="G141" s="15"/>
      <c r="H141" s="15"/>
      <c r="I141" s="15"/>
      <c r="J141" s="15"/>
      <c r="K141" s="15"/>
      <c r="L141" s="15"/>
      <c r="M141" s="15"/>
      <c r="N141" s="101"/>
      <c r="O141" s="101"/>
    </row>
    <row r="142" spans="1:15" x14ac:dyDescent="0.25">
      <c r="A142" s="114"/>
      <c r="B142" s="119"/>
      <c r="C142" s="59" t="s">
        <v>9</v>
      </c>
      <c r="D142" s="22"/>
      <c r="E142" s="22"/>
      <c r="F142" s="15"/>
      <c r="G142" s="15"/>
      <c r="H142" s="15"/>
      <c r="I142" s="15"/>
      <c r="J142" s="15"/>
      <c r="K142" s="15"/>
      <c r="L142" s="15"/>
      <c r="M142" s="15"/>
      <c r="N142" s="101">
        <v>2298000</v>
      </c>
      <c r="O142" s="101">
        <v>2298000</v>
      </c>
    </row>
    <row r="143" spans="1:15" x14ac:dyDescent="0.25">
      <c r="A143" s="114"/>
      <c r="B143" s="119"/>
      <c r="C143" s="59" t="s">
        <v>10</v>
      </c>
      <c r="D143" s="22"/>
      <c r="E143" s="22"/>
      <c r="F143" s="15"/>
      <c r="G143" s="15"/>
      <c r="H143" s="15"/>
      <c r="I143" s="15"/>
      <c r="J143" s="15"/>
      <c r="K143" s="15"/>
      <c r="L143" s="15"/>
      <c r="M143" s="15"/>
      <c r="N143" s="101"/>
      <c r="O143" s="101"/>
    </row>
    <row r="144" spans="1:15" x14ac:dyDescent="0.25">
      <c r="A144" s="124"/>
      <c r="B144" s="120"/>
      <c r="C144" s="59" t="s">
        <v>11</v>
      </c>
      <c r="D144" s="22"/>
      <c r="E144" s="22"/>
      <c r="F144" s="15"/>
      <c r="G144" s="15"/>
      <c r="H144" s="15"/>
      <c r="I144" s="15"/>
      <c r="J144" s="15"/>
      <c r="K144" s="15"/>
      <c r="L144" s="15"/>
      <c r="M144" s="15"/>
      <c r="N144" s="101"/>
      <c r="O144" s="101"/>
    </row>
    <row r="145" spans="1:15" x14ac:dyDescent="0.25">
      <c r="A145" s="113" t="s">
        <v>193</v>
      </c>
      <c r="B145" s="118" t="s">
        <v>135</v>
      </c>
      <c r="C145" s="40" t="s">
        <v>4</v>
      </c>
      <c r="D145" s="41"/>
      <c r="E145" s="41"/>
      <c r="F145" s="44"/>
      <c r="G145" s="44"/>
      <c r="H145" s="44"/>
      <c r="I145" s="44"/>
      <c r="J145" s="44"/>
      <c r="K145" s="44"/>
      <c r="L145" s="44"/>
      <c r="M145" s="44"/>
      <c r="N145" s="104">
        <f>N150</f>
        <v>104222.39999999999</v>
      </c>
      <c r="O145" s="104">
        <f>O150</f>
        <v>100000</v>
      </c>
    </row>
    <row r="146" spans="1:15" x14ac:dyDescent="0.25">
      <c r="A146" s="121"/>
      <c r="B146" s="119"/>
      <c r="C146" s="43" t="s">
        <v>5</v>
      </c>
      <c r="D146" s="22"/>
      <c r="E146" s="22"/>
      <c r="F146" s="15"/>
      <c r="G146" s="15"/>
      <c r="H146" s="15"/>
      <c r="I146" s="15"/>
      <c r="J146" s="15"/>
      <c r="K146" s="15"/>
      <c r="L146" s="15"/>
      <c r="M146" s="15"/>
      <c r="N146" s="101"/>
      <c r="O146" s="101"/>
    </row>
    <row r="147" spans="1:15" x14ac:dyDescent="0.25">
      <c r="A147" s="121"/>
      <c r="B147" s="119"/>
      <c r="C147" s="43" t="s">
        <v>6</v>
      </c>
      <c r="D147" s="22"/>
      <c r="E147" s="22"/>
      <c r="F147" s="15"/>
      <c r="G147" s="15"/>
      <c r="H147" s="15"/>
      <c r="I147" s="15"/>
      <c r="J147" s="15"/>
      <c r="K147" s="15"/>
      <c r="L147" s="15"/>
      <c r="M147" s="15"/>
      <c r="N147" s="101"/>
      <c r="O147" s="101"/>
    </row>
    <row r="148" spans="1:15" x14ac:dyDescent="0.25">
      <c r="A148" s="121"/>
      <c r="B148" s="119"/>
      <c r="C148" s="43" t="s">
        <v>7</v>
      </c>
      <c r="D148" s="22"/>
      <c r="E148" s="22"/>
      <c r="F148" s="15"/>
      <c r="G148" s="15"/>
      <c r="H148" s="15"/>
      <c r="I148" s="15"/>
      <c r="J148" s="15"/>
      <c r="K148" s="15"/>
      <c r="L148" s="15"/>
      <c r="M148" s="15"/>
      <c r="N148" s="101"/>
      <c r="O148" s="101"/>
    </row>
    <row r="149" spans="1:15" x14ac:dyDescent="0.25">
      <c r="A149" s="121"/>
      <c r="B149" s="119"/>
      <c r="C149" s="43" t="s">
        <v>8</v>
      </c>
      <c r="D149" s="22"/>
      <c r="E149" s="22"/>
      <c r="F149" s="15"/>
      <c r="G149" s="15"/>
      <c r="H149" s="15"/>
      <c r="I149" s="15"/>
      <c r="J149" s="15"/>
      <c r="K149" s="15"/>
      <c r="L149" s="15"/>
      <c r="M149" s="15"/>
      <c r="N149" s="101"/>
      <c r="O149" s="101"/>
    </row>
    <row r="150" spans="1:15" x14ac:dyDescent="0.25">
      <c r="A150" s="121"/>
      <c r="B150" s="119"/>
      <c r="C150" s="43" t="s">
        <v>9</v>
      </c>
      <c r="D150" s="22"/>
      <c r="E150" s="22"/>
      <c r="F150" s="15"/>
      <c r="G150" s="15"/>
      <c r="H150" s="15"/>
      <c r="I150" s="15"/>
      <c r="J150" s="15"/>
      <c r="K150" s="15"/>
      <c r="L150" s="15"/>
      <c r="M150" s="15"/>
      <c r="N150" s="101">
        <v>104222.39999999999</v>
      </c>
      <c r="O150" s="101">
        <v>100000</v>
      </c>
    </row>
    <row r="151" spans="1:15" x14ac:dyDescent="0.25">
      <c r="A151" s="121"/>
      <c r="B151" s="119"/>
      <c r="C151" s="43" t="s">
        <v>10</v>
      </c>
      <c r="D151" s="22"/>
      <c r="E151" s="22"/>
      <c r="F151" s="15"/>
      <c r="G151" s="15"/>
      <c r="H151" s="15"/>
      <c r="I151" s="15"/>
      <c r="J151" s="15"/>
      <c r="K151" s="15"/>
      <c r="L151" s="15"/>
      <c r="M151" s="15"/>
      <c r="N151" s="101"/>
      <c r="O151" s="101"/>
    </row>
    <row r="152" spans="1:15" x14ac:dyDescent="0.25">
      <c r="A152" s="122"/>
      <c r="B152" s="120"/>
      <c r="C152" s="43" t="s">
        <v>11</v>
      </c>
      <c r="D152" s="22"/>
      <c r="E152" s="22"/>
      <c r="F152" s="15"/>
      <c r="G152" s="15"/>
      <c r="H152" s="15"/>
      <c r="I152" s="15"/>
      <c r="J152" s="15"/>
      <c r="K152" s="15"/>
      <c r="L152" s="15"/>
      <c r="M152" s="15"/>
      <c r="N152" s="101"/>
      <c r="O152" s="101"/>
    </row>
    <row r="153" spans="1:15" x14ac:dyDescent="0.25">
      <c r="A153" s="113" t="s">
        <v>194</v>
      </c>
      <c r="B153" s="118" t="s">
        <v>108</v>
      </c>
      <c r="C153" s="40" t="s">
        <v>4</v>
      </c>
      <c r="D153" s="41" t="e">
        <f>D155+D156+D157+D158+D159+D160</f>
        <v>#REF!</v>
      </c>
      <c r="E153" s="41" t="e">
        <f t="shared" ref="E153:M153" si="20">E155+E156+E157+E158+E159+E160</f>
        <v>#REF!</v>
      </c>
      <c r="F153" s="41" t="e">
        <f t="shared" si="20"/>
        <v>#REF!</v>
      </c>
      <c r="G153" s="41" t="e">
        <f t="shared" si="20"/>
        <v>#REF!</v>
      </c>
      <c r="H153" s="41" t="e">
        <f t="shared" si="20"/>
        <v>#REF!</v>
      </c>
      <c r="I153" s="41" t="e">
        <f t="shared" si="20"/>
        <v>#REF!</v>
      </c>
      <c r="J153" s="41" t="e">
        <f t="shared" si="20"/>
        <v>#REF!</v>
      </c>
      <c r="K153" s="41" t="e">
        <f t="shared" si="20"/>
        <v>#REF!</v>
      </c>
      <c r="L153" s="41" t="e">
        <f t="shared" si="20"/>
        <v>#REF!</v>
      </c>
      <c r="M153" s="41" t="e">
        <f t="shared" si="20"/>
        <v>#REF!</v>
      </c>
      <c r="N153" s="100">
        <f>N155+N156+N158+N159</f>
        <v>9063162.1099999994</v>
      </c>
      <c r="O153" s="100">
        <f>O155+O156+O158+O159</f>
        <v>9063162.1099999994</v>
      </c>
    </row>
    <row r="154" spans="1:15" x14ac:dyDescent="0.25">
      <c r="A154" s="121"/>
      <c r="B154" s="119"/>
      <c r="C154" s="43" t="s">
        <v>5</v>
      </c>
      <c r="D154" s="22"/>
      <c r="E154" s="22"/>
      <c r="F154" s="15"/>
      <c r="G154" s="15"/>
      <c r="H154" s="15"/>
      <c r="I154" s="15"/>
      <c r="J154" s="15"/>
      <c r="K154" s="15"/>
      <c r="L154" s="15"/>
      <c r="M154" s="15"/>
      <c r="N154" s="101"/>
      <c r="O154" s="101"/>
    </row>
    <row r="155" spans="1:15" x14ac:dyDescent="0.25">
      <c r="A155" s="121"/>
      <c r="B155" s="119"/>
      <c r="C155" s="43" t="s">
        <v>6</v>
      </c>
      <c r="D155" s="22"/>
      <c r="E155" s="22"/>
      <c r="F155" s="15"/>
      <c r="G155" s="15"/>
      <c r="H155" s="15"/>
      <c r="I155" s="15"/>
      <c r="J155" s="15"/>
      <c r="K155" s="15"/>
      <c r="L155" s="15"/>
      <c r="M155" s="15"/>
      <c r="N155" s="101">
        <v>7952228.6500000004</v>
      </c>
      <c r="O155" s="101">
        <v>7952228.6500000004</v>
      </c>
    </row>
    <row r="156" spans="1:15" x14ac:dyDescent="0.25">
      <c r="A156" s="121"/>
      <c r="B156" s="119"/>
      <c r="C156" s="43" t="s">
        <v>7</v>
      </c>
      <c r="D156" s="22"/>
      <c r="E156" s="22"/>
      <c r="F156" s="15"/>
      <c r="G156" s="15"/>
      <c r="H156" s="15"/>
      <c r="I156" s="15"/>
      <c r="J156" s="15"/>
      <c r="K156" s="15"/>
      <c r="L156" s="15"/>
      <c r="M156" s="15"/>
      <c r="N156" s="101">
        <v>418538.31</v>
      </c>
      <c r="O156" s="101">
        <v>418538.31</v>
      </c>
    </row>
    <row r="157" spans="1:15" x14ac:dyDescent="0.25">
      <c r="A157" s="121"/>
      <c r="B157" s="119"/>
      <c r="C157" s="43" t="s">
        <v>8</v>
      </c>
      <c r="D157" s="22" t="e">
        <f>#REF!</f>
        <v>#REF!</v>
      </c>
      <c r="E157" s="22" t="e">
        <f>#REF!</f>
        <v>#REF!</v>
      </c>
      <c r="F157" s="22" t="e">
        <f>#REF!</f>
        <v>#REF!</v>
      </c>
      <c r="G157" s="22" t="e">
        <f>#REF!</f>
        <v>#REF!</v>
      </c>
      <c r="H157" s="15" t="e">
        <f>#REF!</f>
        <v>#REF!</v>
      </c>
      <c r="I157" s="15" t="e">
        <f>#REF!</f>
        <v>#REF!</v>
      </c>
      <c r="J157" s="15" t="e">
        <f>#REF!</f>
        <v>#REF!</v>
      </c>
      <c r="K157" s="15" t="e">
        <f>#REF!</f>
        <v>#REF!</v>
      </c>
      <c r="L157" s="15" t="e">
        <f>#REF!</f>
        <v>#REF!</v>
      </c>
      <c r="M157" s="15" t="e">
        <f>#REF!</f>
        <v>#REF!</v>
      </c>
      <c r="N157" s="101"/>
      <c r="O157" s="101"/>
    </row>
    <row r="158" spans="1:15" x14ac:dyDescent="0.25">
      <c r="A158" s="121"/>
      <c r="B158" s="119"/>
      <c r="C158" s="43" t="s">
        <v>9</v>
      </c>
      <c r="D158" s="22"/>
      <c r="E158" s="22"/>
      <c r="F158" s="15"/>
      <c r="G158" s="15"/>
      <c r="H158" s="15"/>
      <c r="I158" s="15"/>
      <c r="J158" s="15"/>
      <c r="K158" s="15"/>
      <c r="L158" s="15"/>
      <c r="M158" s="15"/>
      <c r="N158" s="101">
        <v>510794.15</v>
      </c>
      <c r="O158" s="101">
        <v>510794.15</v>
      </c>
    </row>
    <row r="159" spans="1:15" x14ac:dyDescent="0.25">
      <c r="A159" s="121"/>
      <c r="B159" s="119"/>
      <c r="C159" s="43" t="s">
        <v>10</v>
      </c>
      <c r="D159" s="22"/>
      <c r="E159" s="22"/>
      <c r="F159" s="15"/>
      <c r="G159" s="15"/>
      <c r="H159" s="15"/>
      <c r="I159" s="15"/>
      <c r="J159" s="15"/>
      <c r="K159" s="15"/>
      <c r="L159" s="15"/>
      <c r="M159" s="15"/>
      <c r="N159" s="101">
        <v>181601</v>
      </c>
      <c r="O159" s="101">
        <v>181601</v>
      </c>
    </row>
    <row r="160" spans="1:15" x14ac:dyDescent="0.25">
      <c r="A160" s="122"/>
      <c r="B160" s="120"/>
      <c r="C160" s="43" t="s">
        <v>11</v>
      </c>
      <c r="D160" s="22"/>
      <c r="E160" s="22"/>
      <c r="F160" s="15"/>
      <c r="G160" s="15"/>
      <c r="H160" s="15"/>
      <c r="I160" s="15"/>
      <c r="J160" s="15"/>
      <c r="K160" s="15"/>
      <c r="L160" s="15"/>
      <c r="M160" s="15"/>
      <c r="N160" s="101"/>
      <c r="O160" s="101"/>
    </row>
    <row r="161" spans="1:15" ht="15" customHeight="1" x14ac:dyDescent="0.25">
      <c r="A161" s="123" t="s">
        <v>195</v>
      </c>
      <c r="B161" s="118" t="s">
        <v>136</v>
      </c>
      <c r="C161" s="40" t="s">
        <v>4</v>
      </c>
      <c r="D161" s="41"/>
      <c r="E161" s="41"/>
      <c r="F161" s="44"/>
      <c r="G161" s="44"/>
      <c r="H161" s="44"/>
      <c r="I161" s="44"/>
      <c r="J161" s="44"/>
      <c r="K161" s="44"/>
      <c r="L161" s="44"/>
      <c r="M161" s="44"/>
      <c r="N161" s="104">
        <f>N164+N166</f>
        <v>0</v>
      </c>
      <c r="O161" s="105">
        <f>O164+O166</f>
        <v>0</v>
      </c>
    </row>
    <row r="162" spans="1:15" ht="15" customHeight="1" x14ac:dyDescent="0.25">
      <c r="A162" s="114"/>
      <c r="B162" s="119"/>
      <c r="C162" s="69" t="s">
        <v>5</v>
      </c>
      <c r="D162" s="22"/>
      <c r="E162" s="22"/>
      <c r="F162" s="15"/>
      <c r="G162" s="15"/>
      <c r="H162" s="15"/>
      <c r="I162" s="15"/>
      <c r="J162" s="15"/>
      <c r="K162" s="15"/>
      <c r="L162" s="15"/>
      <c r="M162" s="15"/>
      <c r="N162" s="101"/>
      <c r="O162" s="101"/>
    </row>
    <row r="163" spans="1:15" x14ac:dyDescent="0.25">
      <c r="A163" s="114"/>
      <c r="B163" s="119"/>
      <c r="C163" s="69" t="s">
        <v>6</v>
      </c>
      <c r="D163" s="22"/>
      <c r="E163" s="22"/>
      <c r="F163" s="15"/>
      <c r="G163" s="15"/>
      <c r="H163" s="15"/>
      <c r="I163" s="15"/>
      <c r="J163" s="15"/>
      <c r="K163" s="15"/>
      <c r="L163" s="15"/>
      <c r="M163" s="15"/>
      <c r="N163" s="101"/>
      <c r="O163" s="101"/>
    </row>
    <row r="164" spans="1:15" x14ac:dyDescent="0.25">
      <c r="A164" s="114"/>
      <c r="B164" s="119"/>
      <c r="C164" s="69" t="s">
        <v>7</v>
      </c>
      <c r="D164" s="22"/>
      <c r="E164" s="22"/>
      <c r="F164" s="15"/>
      <c r="G164" s="15"/>
      <c r="H164" s="15"/>
      <c r="I164" s="15"/>
      <c r="J164" s="15"/>
      <c r="K164" s="15"/>
      <c r="L164" s="15"/>
      <c r="M164" s="15"/>
      <c r="N164" s="101">
        <v>0</v>
      </c>
      <c r="O164" s="101">
        <v>0</v>
      </c>
    </row>
    <row r="165" spans="1:15" x14ac:dyDescent="0.25">
      <c r="A165" s="114"/>
      <c r="B165" s="119"/>
      <c r="C165" s="69" t="s">
        <v>8</v>
      </c>
      <c r="D165" s="22"/>
      <c r="E165" s="22"/>
      <c r="F165" s="15"/>
      <c r="G165" s="15"/>
      <c r="H165" s="15"/>
      <c r="I165" s="15"/>
      <c r="J165" s="15"/>
      <c r="K165" s="15"/>
      <c r="L165" s="15"/>
      <c r="M165" s="15"/>
      <c r="N165" s="101"/>
      <c r="O165" s="101"/>
    </row>
    <row r="166" spans="1:15" x14ac:dyDescent="0.25">
      <c r="A166" s="114"/>
      <c r="B166" s="119"/>
      <c r="C166" s="69" t="s">
        <v>9</v>
      </c>
      <c r="D166" s="22"/>
      <c r="E166" s="22"/>
      <c r="F166" s="15"/>
      <c r="G166" s="15"/>
      <c r="H166" s="15"/>
      <c r="I166" s="15"/>
      <c r="J166" s="15"/>
      <c r="K166" s="15"/>
      <c r="L166" s="15"/>
      <c r="M166" s="15"/>
      <c r="N166" s="101">
        <v>0</v>
      </c>
      <c r="O166" s="101">
        <v>0</v>
      </c>
    </row>
    <row r="167" spans="1:15" x14ac:dyDescent="0.25">
      <c r="A167" s="114"/>
      <c r="B167" s="119"/>
      <c r="C167" s="69" t="s">
        <v>10</v>
      </c>
      <c r="D167" s="22"/>
      <c r="E167" s="22"/>
      <c r="F167" s="15"/>
      <c r="G167" s="15"/>
      <c r="H167" s="15"/>
      <c r="I167" s="15"/>
      <c r="J167" s="15"/>
      <c r="K167" s="15"/>
      <c r="L167" s="15"/>
      <c r="M167" s="15"/>
      <c r="N167" s="101"/>
      <c r="O167" s="101"/>
    </row>
    <row r="168" spans="1:15" x14ac:dyDescent="0.25">
      <c r="A168" s="124"/>
      <c r="B168" s="120"/>
      <c r="C168" s="69" t="s">
        <v>11</v>
      </c>
      <c r="D168" s="22"/>
      <c r="E168" s="22"/>
      <c r="F168" s="15"/>
      <c r="G168" s="15"/>
      <c r="H168" s="15"/>
      <c r="I168" s="15"/>
      <c r="J168" s="15"/>
      <c r="K168" s="15"/>
      <c r="L168" s="15"/>
      <c r="M168" s="15"/>
      <c r="N168" s="101"/>
      <c r="O168" s="101"/>
    </row>
    <row r="169" spans="1:15" ht="17.25" customHeight="1" x14ac:dyDescent="0.25">
      <c r="A169" s="113" t="s">
        <v>191</v>
      </c>
      <c r="B169" s="118" t="s">
        <v>180</v>
      </c>
      <c r="C169" s="40" t="s">
        <v>4</v>
      </c>
      <c r="D169" s="41"/>
      <c r="E169" s="41"/>
      <c r="F169" s="44"/>
      <c r="G169" s="44"/>
      <c r="H169" s="44"/>
      <c r="I169" s="44"/>
      <c r="J169" s="44"/>
      <c r="K169" s="44"/>
      <c r="L169" s="44"/>
      <c r="M169" s="44"/>
      <c r="N169" s="104">
        <f>N172+N174</f>
        <v>1950000</v>
      </c>
      <c r="O169" s="104">
        <f>O172+O174</f>
        <v>1657819.39</v>
      </c>
    </row>
    <row r="170" spans="1:15" x14ac:dyDescent="0.25">
      <c r="A170" s="127"/>
      <c r="B170" s="129"/>
      <c r="C170" s="69" t="s">
        <v>5</v>
      </c>
      <c r="D170" s="22"/>
      <c r="E170" s="22"/>
      <c r="F170" s="15"/>
      <c r="G170" s="15"/>
      <c r="H170" s="15"/>
      <c r="I170" s="15"/>
      <c r="J170" s="15"/>
      <c r="K170" s="15"/>
      <c r="L170" s="15"/>
      <c r="M170" s="15"/>
      <c r="N170" s="101"/>
      <c r="O170" s="101"/>
    </row>
    <row r="171" spans="1:15" x14ac:dyDescent="0.25">
      <c r="A171" s="127"/>
      <c r="B171" s="129"/>
      <c r="C171" s="69" t="s">
        <v>6</v>
      </c>
      <c r="D171" s="22"/>
      <c r="E171" s="22"/>
      <c r="F171" s="15"/>
      <c r="G171" s="15"/>
      <c r="H171" s="15"/>
      <c r="I171" s="15"/>
      <c r="J171" s="15"/>
      <c r="K171" s="15"/>
      <c r="L171" s="15"/>
      <c r="M171" s="15"/>
      <c r="N171" s="101"/>
      <c r="O171" s="101"/>
    </row>
    <row r="172" spans="1:15" x14ac:dyDescent="0.25">
      <c r="A172" s="127"/>
      <c r="B172" s="129"/>
      <c r="C172" s="69" t="s">
        <v>7</v>
      </c>
      <c r="D172" s="22"/>
      <c r="E172" s="22"/>
      <c r="F172" s="15"/>
      <c r="G172" s="15"/>
      <c r="H172" s="15"/>
      <c r="I172" s="15"/>
      <c r="J172" s="15"/>
      <c r="K172" s="15"/>
      <c r="L172" s="15"/>
      <c r="M172" s="15"/>
      <c r="N172" s="101"/>
      <c r="O172" s="101"/>
    </row>
    <row r="173" spans="1:15" x14ac:dyDescent="0.25">
      <c r="A173" s="127"/>
      <c r="B173" s="129"/>
      <c r="C173" s="69" t="s">
        <v>8</v>
      </c>
      <c r="D173" s="22"/>
      <c r="E173" s="22"/>
      <c r="F173" s="15"/>
      <c r="G173" s="15"/>
      <c r="H173" s="15"/>
      <c r="I173" s="15"/>
      <c r="J173" s="15"/>
      <c r="K173" s="15"/>
      <c r="L173" s="15"/>
      <c r="M173" s="15"/>
      <c r="N173" s="101"/>
      <c r="O173" s="101"/>
    </row>
    <row r="174" spans="1:15" x14ac:dyDescent="0.25">
      <c r="A174" s="127"/>
      <c r="B174" s="129"/>
      <c r="C174" s="69" t="s">
        <v>9</v>
      </c>
      <c r="D174" s="22"/>
      <c r="E174" s="22"/>
      <c r="F174" s="15"/>
      <c r="G174" s="15"/>
      <c r="H174" s="15"/>
      <c r="I174" s="15"/>
      <c r="J174" s="15"/>
      <c r="K174" s="15"/>
      <c r="L174" s="15"/>
      <c r="M174" s="15"/>
      <c r="N174" s="101">
        <v>1950000</v>
      </c>
      <c r="O174" s="101">
        <v>1657819.39</v>
      </c>
    </row>
    <row r="175" spans="1:15" x14ac:dyDescent="0.25">
      <c r="A175" s="127"/>
      <c r="B175" s="129"/>
      <c r="C175" s="69" t="s">
        <v>10</v>
      </c>
      <c r="D175" s="22"/>
      <c r="E175" s="22"/>
      <c r="F175" s="15"/>
      <c r="G175" s="15"/>
      <c r="H175" s="15"/>
      <c r="I175" s="15"/>
      <c r="J175" s="15"/>
      <c r="K175" s="15"/>
      <c r="L175" s="15"/>
      <c r="M175" s="15"/>
      <c r="N175" s="101"/>
      <c r="O175" s="101"/>
    </row>
    <row r="176" spans="1:15" x14ac:dyDescent="0.25">
      <c r="A176" s="128"/>
      <c r="B176" s="130"/>
      <c r="C176" s="69" t="s">
        <v>11</v>
      </c>
      <c r="D176" s="22"/>
      <c r="E176" s="22"/>
      <c r="F176" s="15"/>
      <c r="G176" s="15"/>
      <c r="H176" s="15"/>
      <c r="I176" s="15"/>
      <c r="J176" s="15"/>
      <c r="K176" s="15"/>
      <c r="L176" s="15"/>
      <c r="M176" s="15"/>
      <c r="N176" s="101"/>
      <c r="O176" s="101"/>
    </row>
    <row r="177" spans="1:15" x14ac:dyDescent="0.25">
      <c r="A177" s="123" t="s">
        <v>190</v>
      </c>
      <c r="B177" s="118" t="s">
        <v>185</v>
      </c>
      <c r="C177" s="40" t="s">
        <v>4</v>
      </c>
      <c r="D177" s="41"/>
      <c r="E177" s="41"/>
      <c r="F177" s="44"/>
      <c r="G177" s="44"/>
      <c r="H177" s="44"/>
      <c r="I177" s="44"/>
      <c r="J177" s="44"/>
      <c r="K177" s="44"/>
      <c r="L177" s="44"/>
      <c r="M177" s="44"/>
      <c r="N177" s="104">
        <f>N180+N182</f>
        <v>981000</v>
      </c>
      <c r="O177" s="105">
        <f>O180+O182</f>
        <v>980100</v>
      </c>
    </row>
    <row r="178" spans="1:15" x14ac:dyDescent="0.25">
      <c r="A178" s="114"/>
      <c r="B178" s="119"/>
      <c r="C178" s="43" t="s">
        <v>5</v>
      </c>
      <c r="D178" s="22"/>
      <c r="E178" s="22"/>
      <c r="F178" s="15"/>
      <c r="G178" s="15"/>
      <c r="H178" s="15"/>
      <c r="I178" s="15"/>
      <c r="J178" s="15"/>
      <c r="K178" s="15"/>
      <c r="L178" s="15"/>
      <c r="M178" s="15"/>
      <c r="N178" s="101"/>
      <c r="O178" s="101"/>
    </row>
    <row r="179" spans="1:15" x14ac:dyDescent="0.25">
      <c r="A179" s="114"/>
      <c r="B179" s="119"/>
      <c r="C179" s="43" t="s">
        <v>6</v>
      </c>
      <c r="D179" s="22"/>
      <c r="E179" s="22"/>
      <c r="F179" s="15"/>
      <c r="G179" s="15"/>
      <c r="H179" s="15"/>
      <c r="I179" s="15"/>
      <c r="J179" s="15"/>
      <c r="K179" s="15"/>
      <c r="L179" s="15"/>
      <c r="M179" s="15"/>
      <c r="N179" s="101"/>
      <c r="O179" s="101"/>
    </row>
    <row r="180" spans="1:15" x14ac:dyDescent="0.25">
      <c r="A180" s="114"/>
      <c r="B180" s="119"/>
      <c r="C180" s="43" t="s">
        <v>7</v>
      </c>
      <c r="D180" s="22"/>
      <c r="E180" s="22"/>
      <c r="F180" s="15"/>
      <c r="G180" s="15"/>
      <c r="H180" s="15"/>
      <c r="I180" s="15"/>
      <c r="J180" s="15"/>
      <c r="K180" s="15"/>
      <c r="L180" s="15"/>
      <c r="M180" s="15"/>
      <c r="N180" s="101"/>
      <c r="O180" s="101"/>
    </row>
    <row r="181" spans="1:15" x14ac:dyDescent="0.25">
      <c r="A181" s="114"/>
      <c r="B181" s="119"/>
      <c r="C181" s="43" t="s">
        <v>8</v>
      </c>
      <c r="D181" s="22"/>
      <c r="E181" s="22"/>
      <c r="F181" s="15"/>
      <c r="G181" s="15"/>
      <c r="H181" s="15"/>
      <c r="I181" s="15"/>
      <c r="J181" s="15"/>
      <c r="K181" s="15"/>
      <c r="L181" s="15"/>
      <c r="M181" s="15"/>
      <c r="N181" s="101"/>
      <c r="O181" s="101"/>
    </row>
    <row r="182" spans="1:15" x14ac:dyDescent="0.25">
      <c r="A182" s="114"/>
      <c r="B182" s="119"/>
      <c r="C182" s="43" t="s">
        <v>9</v>
      </c>
      <c r="D182" s="22"/>
      <c r="E182" s="22"/>
      <c r="F182" s="15"/>
      <c r="G182" s="15"/>
      <c r="H182" s="15"/>
      <c r="I182" s="15"/>
      <c r="J182" s="15"/>
      <c r="K182" s="15"/>
      <c r="L182" s="15"/>
      <c r="M182" s="15"/>
      <c r="N182" s="101">
        <v>981000</v>
      </c>
      <c r="O182" s="101">
        <v>980100</v>
      </c>
    </row>
    <row r="183" spans="1:15" x14ac:dyDescent="0.25">
      <c r="A183" s="114"/>
      <c r="B183" s="119"/>
      <c r="C183" s="43" t="s">
        <v>10</v>
      </c>
      <c r="D183" s="22"/>
      <c r="E183" s="22"/>
      <c r="F183" s="15"/>
      <c r="G183" s="15"/>
      <c r="H183" s="15"/>
      <c r="I183" s="15"/>
      <c r="J183" s="15"/>
      <c r="K183" s="15"/>
      <c r="L183" s="15"/>
      <c r="M183" s="15"/>
      <c r="N183" s="101"/>
      <c r="O183" s="101"/>
    </row>
    <row r="184" spans="1:15" x14ac:dyDescent="0.25">
      <c r="A184" s="124"/>
      <c r="B184" s="120"/>
      <c r="C184" s="43" t="s">
        <v>11</v>
      </c>
      <c r="D184" s="22"/>
      <c r="E184" s="22"/>
      <c r="F184" s="15"/>
      <c r="G184" s="15"/>
      <c r="H184" s="15"/>
      <c r="I184" s="15"/>
      <c r="J184" s="15"/>
      <c r="K184" s="15"/>
      <c r="L184" s="15"/>
      <c r="M184" s="15"/>
      <c r="N184" s="101"/>
      <c r="O184" s="101"/>
    </row>
    <row r="185" spans="1:15" x14ac:dyDescent="0.25">
      <c r="A185" s="110" t="s">
        <v>55</v>
      </c>
      <c r="B185" s="125" t="s">
        <v>58</v>
      </c>
      <c r="C185" s="64" t="s">
        <v>4</v>
      </c>
      <c r="D185" s="65" t="e">
        <f>SUM(D187:D192)</f>
        <v>#REF!</v>
      </c>
      <c r="E185" s="65" t="e">
        <f t="shared" ref="E185:M185" si="21">SUM(E187:E192)</f>
        <v>#REF!</v>
      </c>
      <c r="F185" s="65" t="e">
        <f t="shared" si="21"/>
        <v>#REF!</v>
      </c>
      <c r="G185" s="65" t="e">
        <f t="shared" si="21"/>
        <v>#REF!</v>
      </c>
      <c r="H185" s="65" t="e">
        <f t="shared" si="21"/>
        <v>#REF!</v>
      </c>
      <c r="I185" s="65" t="e">
        <f t="shared" si="21"/>
        <v>#REF!</v>
      </c>
      <c r="J185" s="65" t="e">
        <f t="shared" si="21"/>
        <v>#REF!</v>
      </c>
      <c r="K185" s="65" t="e">
        <f t="shared" si="21"/>
        <v>#REF!</v>
      </c>
      <c r="L185" s="65" t="e">
        <f t="shared" si="21"/>
        <v>#REF!</v>
      </c>
      <c r="M185" s="65" t="e">
        <f t="shared" si="21"/>
        <v>#REF!</v>
      </c>
      <c r="N185" s="98">
        <f>N188+N190</f>
        <v>3604063</v>
      </c>
      <c r="O185" s="98">
        <f>O193+O201+O209+O217</f>
        <v>3604063</v>
      </c>
    </row>
    <row r="186" spans="1:15" x14ac:dyDescent="0.25">
      <c r="A186" s="111"/>
      <c r="B186" s="125"/>
      <c r="C186" s="37" t="s">
        <v>5</v>
      </c>
      <c r="D186" s="32"/>
      <c r="E186" s="32"/>
      <c r="F186" s="33"/>
      <c r="G186" s="33"/>
      <c r="H186" s="33"/>
      <c r="I186" s="33"/>
      <c r="J186" s="33"/>
      <c r="K186" s="33"/>
      <c r="L186" s="33"/>
      <c r="M186" s="33"/>
      <c r="N186" s="61"/>
      <c r="O186" s="61"/>
    </row>
    <row r="187" spans="1:15" x14ac:dyDescent="0.25">
      <c r="A187" s="111"/>
      <c r="B187" s="125"/>
      <c r="C187" s="37" t="s">
        <v>6</v>
      </c>
      <c r="D187" s="34" t="e">
        <f>#REF!+D195+#REF!+#REF!+#REF!+#REF!+#REF!+#REF!+#REF!+#REF!+#REF!+#REF!</f>
        <v>#REF!</v>
      </c>
      <c r="E187" s="34" t="e">
        <f>#REF!+E195+#REF!+#REF!+#REF!+#REF!+#REF!+#REF!+#REF!+#REF!+#REF!+#REF!</f>
        <v>#REF!</v>
      </c>
      <c r="F187" s="34" t="e">
        <f>#REF!+F195+#REF!+#REF!+#REF!+#REF!+#REF!+#REF!+#REF!+#REF!+#REF!+#REF!</f>
        <v>#REF!</v>
      </c>
      <c r="G187" s="34" t="e">
        <f>#REF!+G195+#REF!+#REF!+#REF!+#REF!+#REF!+#REF!+#REF!+#REF!+#REF!+#REF!</f>
        <v>#REF!</v>
      </c>
      <c r="H187" s="34" t="e">
        <f>#REF!+H195+#REF!+#REF!+#REF!+#REF!+#REF!+#REF!+#REF!+#REF!+#REF!+#REF!</f>
        <v>#REF!</v>
      </c>
      <c r="I187" s="34" t="e">
        <f>#REF!+I195+#REF!+#REF!+#REF!+#REF!+#REF!+#REF!+#REF!+#REF!+#REF!+#REF!</f>
        <v>#REF!</v>
      </c>
      <c r="J187" s="34" t="e">
        <f>#REF!+J195+#REF!+#REF!+#REF!+#REF!+#REF!+#REF!+#REF!+#REF!+#REF!+#REF!</f>
        <v>#REF!</v>
      </c>
      <c r="K187" s="34" t="e">
        <f>#REF!+K195+#REF!+#REF!+#REF!+#REF!+#REF!+#REF!+#REF!+#REF!+#REF!+#REF!</f>
        <v>#REF!</v>
      </c>
      <c r="L187" s="34" t="e">
        <f>#REF!+L195+#REF!+#REF!+#REF!+#REF!+#REF!+#REF!+#REF!+#REF!+#REF!+#REF!</f>
        <v>#REF!</v>
      </c>
      <c r="M187" s="34" t="e">
        <f>#REF!+M195+#REF!+#REF!+#REF!+#REF!+#REF!+#REF!+#REF!+#REF!+#REF!+#REF!</f>
        <v>#REF!</v>
      </c>
      <c r="N187" s="99"/>
      <c r="O187" s="99"/>
    </row>
    <row r="188" spans="1:15" x14ac:dyDescent="0.25">
      <c r="A188" s="111"/>
      <c r="B188" s="125"/>
      <c r="C188" s="37" t="s">
        <v>7</v>
      </c>
      <c r="D188" s="34" t="e">
        <f>#REF!+D196+#REF!+#REF!+#REF!+#REF!+#REF!+#REF!+#REF!+#REF!+#REF!+#REF!+#REF!+#REF!</f>
        <v>#REF!</v>
      </c>
      <c r="E188" s="34" t="e">
        <f>#REF!+E196+#REF!+#REF!+#REF!+#REF!+#REF!+#REF!+#REF!+#REF!+#REF!+#REF!+#REF!+#REF!</f>
        <v>#REF!</v>
      </c>
      <c r="F188" s="34" t="e">
        <f>#REF!+F196+#REF!+#REF!+#REF!+#REF!+#REF!+#REF!+#REF!+#REF!+#REF!+#REF!+#REF!+#REF!</f>
        <v>#REF!</v>
      </c>
      <c r="G188" s="34" t="e">
        <f>#REF!+G196+#REF!+#REF!+#REF!+#REF!+#REF!+#REF!+#REF!+#REF!+#REF!+#REF!+#REF!+#REF!</f>
        <v>#REF!</v>
      </c>
      <c r="H188" s="34" t="e">
        <f>#REF!+H196+#REF!+#REF!+#REF!+#REF!+#REF!+#REF!+#REF!+#REF!+#REF!+#REF!+#REF!+#REF!+#REF!</f>
        <v>#REF!</v>
      </c>
      <c r="I188" s="34" t="e">
        <f>#REF!+I196+#REF!+#REF!+#REF!+#REF!+#REF!+#REF!+#REF!+#REF!+#REF!+#REF!+#REF!+#REF!+#REF!</f>
        <v>#REF!</v>
      </c>
      <c r="J188" s="34" t="e">
        <f>#REF!+J196+#REF!+#REF!+#REF!+#REF!+#REF!+#REF!+#REF!+#REF!+#REF!+#REF!+#REF!+#REF!+#REF!</f>
        <v>#REF!</v>
      </c>
      <c r="K188" s="34" t="e">
        <f>#REF!+K196+#REF!+#REF!+#REF!+#REF!+#REF!+#REF!+#REF!+#REF!+#REF!+#REF!+#REF!+#REF!+#REF!</f>
        <v>#REF!</v>
      </c>
      <c r="L188" s="34" t="e">
        <f>#REF!+L196+#REF!+#REF!+#REF!+#REF!+#REF!+#REF!+#REF!+#REF!+#REF!+#REF!+#REF!+#REF!+#REF!</f>
        <v>#REF!</v>
      </c>
      <c r="M188" s="34" t="e">
        <f>#REF!+M196+#REF!+#REF!+#REF!+#REF!+#REF!+#REF!+#REF!+#REF!+#REF!+#REF!+#REF!+#REF!+#REF!</f>
        <v>#REF!</v>
      </c>
      <c r="N188" s="99">
        <f>$N$220</f>
        <v>3280200</v>
      </c>
      <c r="O188" s="99">
        <f>$N$220</f>
        <v>3280200</v>
      </c>
    </row>
    <row r="189" spans="1:15" x14ac:dyDescent="0.25">
      <c r="A189" s="111"/>
      <c r="B189" s="125"/>
      <c r="C189" s="37" t="s">
        <v>8</v>
      </c>
      <c r="D189" s="34" t="e">
        <f>#REF!+D197+#REF!+#REF!+#REF!+#REF!+#REF!+#REF!+#REF!+#REF!+#REF!+#REF!+#REF!+#REF!</f>
        <v>#REF!</v>
      </c>
      <c r="E189" s="34" t="e">
        <f>#REF!+E197+#REF!+#REF!+#REF!+#REF!+#REF!+#REF!+#REF!+#REF!+#REF!+#REF!+#REF!+#REF!</f>
        <v>#REF!</v>
      </c>
      <c r="F189" s="34" t="e">
        <f>#REF!+F197+#REF!+#REF!+#REF!+#REF!+#REF!+#REF!+#REF!+#REF!+#REF!+#REF!+#REF!+#REF!+#REF!</f>
        <v>#REF!</v>
      </c>
      <c r="G189" s="34" t="e">
        <f>#REF!+G197+#REF!+#REF!+#REF!+#REF!+#REF!+#REF!+#REF!+#REF!+#REF!+#REF!+#REF!+#REF!+#REF!</f>
        <v>#REF!</v>
      </c>
      <c r="H189" s="34" t="e">
        <f>#REF!+H197+#REF!+#REF!+#REF!+#REF!+#REF!+#REF!+#REF!+#REF!+#REF!+#REF!+#REF!+#REF!+#REF!</f>
        <v>#REF!</v>
      </c>
      <c r="I189" s="34" t="e">
        <f>#REF!+I197+#REF!+#REF!+#REF!+#REF!+#REF!+#REF!+#REF!+#REF!+#REF!+#REF!+#REF!+#REF!+#REF!</f>
        <v>#REF!</v>
      </c>
      <c r="J189" s="34" t="e">
        <f>#REF!+J197+#REF!+#REF!+#REF!+#REF!+#REF!+#REF!+#REF!+#REF!+#REF!+#REF!+#REF!+#REF!+#REF!</f>
        <v>#REF!</v>
      </c>
      <c r="K189" s="34" t="e">
        <f>#REF!+K197+#REF!+#REF!+#REF!+#REF!+#REF!+#REF!+#REF!+#REF!+#REF!+#REF!+#REF!+#REF!+#REF!</f>
        <v>#REF!</v>
      </c>
      <c r="L189" s="34" t="e">
        <f>#REF!+L197+#REF!+#REF!+#REF!+#REF!+#REF!+#REF!+#REF!+#REF!+#REF!+#REF!+#REF!+#REF!+#REF!</f>
        <v>#REF!</v>
      </c>
      <c r="M189" s="34" t="e">
        <f>#REF!+M197+#REF!+#REF!+#REF!+#REF!+#REF!+#REF!+#REF!+#REF!+#REF!+#REF!+#REF!+#REF!+#REF!</f>
        <v>#REF!</v>
      </c>
      <c r="N189" s="99"/>
      <c r="O189" s="99"/>
    </row>
    <row r="190" spans="1:15" x14ac:dyDescent="0.25">
      <c r="A190" s="111"/>
      <c r="B190" s="125"/>
      <c r="C190" s="37" t="s">
        <v>9</v>
      </c>
      <c r="D190" s="35"/>
      <c r="E190" s="35"/>
      <c r="F190" s="33"/>
      <c r="G190" s="33"/>
      <c r="H190" s="33"/>
      <c r="I190" s="33"/>
      <c r="J190" s="33"/>
      <c r="K190" s="33"/>
      <c r="L190" s="33"/>
      <c r="M190" s="33"/>
      <c r="N190" s="99">
        <f>N198+N206+N214+N222</f>
        <v>323863</v>
      </c>
      <c r="O190" s="99">
        <f>O198+O206+O214+O222</f>
        <v>323863</v>
      </c>
    </row>
    <row r="191" spans="1:15" x14ac:dyDescent="0.25">
      <c r="A191" s="111"/>
      <c r="B191" s="125"/>
      <c r="C191" s="37" t="s">
        <v>10</v>
      </c>
      <c r="D191" s="35"/>
      <c r="E191" s="35"/>
      <c r="F191" s="33"/>
      <c r="G191" s="33"/>
      <c r="H191" s="33"/>
      <c r="I191" s="33"/>
      <c r="J191" s="33"/>
      <c r="K191" s="33"/>
      <c r="L191" s="33"/>
      <c r="M191" s="33"/>
      <c r="N191" s="87"/>
      <c r="O191" s="87"/>
    </row>
    <row r="192" spans="1:15" x14ac:dyDescent="0.25">
      <c r="A192" s="112"/>
      <c r="B192" s="125"/>
      <c r="C192" s="37" t="s">
        <v>11</v>
      </c>
      <c r="D192" s="35"/>
      <c r="E192" s="35"/>
      <c r="F192" s="33"/>
      <c r="G192" s="33"/>
      <c r="H192" s="33"/>
      <c r="I192" s="33"/>
      <c r="J192" s="33"/>
      <c r="K192" s="33"/>
      <c r="L192" s="33"/>
      <c r="M192" s="33"/>
      <c r="N192" s="87"/>
      <c r="O192" s="87"/>
    </row>
    <row r="193" spans="1:15" ht="15" customHeight="1" x14ac:dyDescent="0.25">
      <c r="A193" s="113" t="s">
        <v>198</v>
      </c>
      <c r="B193" s="118" t="s">
        <v>100</v>
      </c>
      <c r="C193" s="40" t="s">
        <v>4</v>
      </c>
      <c r="D193" s="41">
        <f>SUM(D195:D200)</f>
        <v>0</v>
      </c>
      <c r="E193" s="41">
        <f t="shared" ref="E193:M193" si="22">SUM(E195:E200)</f>
        <v>0</v>
      </c>
      <c r="F193" s="41" t="e">
        <f t="shared" si="22"/>
        <v>#REF!</v>
      </c>
      <c r="G193" s="41" t="e">
        <f t="shared" si="22"/>
        <v>#REF!</v>
      </c>
      <c r="H193" s="41" t="e">
        <f t="shared" si="22"/>
        <v>#REF!</v>
      </c>
      <c r="I193" s="41" t="e">
        <f t="shared" si="22"/>
        <v>#REF!</v>
      </c>
      <c r="J193" s="41" t="e">
        <f t="shared" si="22"/>
        <v>#REF!</v>
      </c>
      <c r="K193" s="41" t="e">
        <f t="shared" si="22"/>
        <v>#REF!</v>
      </c>
      <c r="L193" s="41" t="e">
        <f t="shared" si="22"/>
        <v>#REF!</v>
      </c>
      <c r="M193" s="41" t="e">
        <f t="shared" si="22"/>
        <v>#REF!</v>
      </c>
      <c r="N193" s="100">
        <f>N198</f>
        <v>5420</v>
      </c>
      <c r="O193" s="100">
        <f>O198</f>
        <v>5420</v>
      </c>
    </row>
    <row r="194" spans="1:15" x14ac:dyDescent="0.25">
      <c r="A194" s="114"/>
      <c r="B194" s="119"/>
      <c r="C194" s="39" t="s">
        <v>5</v>
      </c>
      <c r="D194" s="22"/>
      <c r="E194" s="22"/>
      <c r="F194" s="15"/>
      <c r="G194" s="15"/>
      <c r="H194" s="15"/>
      <c r="I194" s="15"/>
      <c r="J194" s="15"/>
      <c r="K194" s="15"/>
      <c r="L194" s="15"/>
      <c r="M194" s="15"/>
      <c r="N194" s="91"/>
      <c r="O194" s="91"/>
    </row>
    <row r="195" spans="1:15" x14ac:dyDescent="0.25">
      <c r="A195" s="114"/>
      <c r="B195" s="119"/>
      <c r="C195" s="39" t="s">
        <v>6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91"/>
      <c r="O195" s="91"/>
    </row>
    <row r="196" spans="1:15" x14ac:dyDescent="0.25">
      <c r="A196" s="114"/>
      <c r="B196" s="119"/>
      <c r="C196" s="39" t="s">
        <v>7</v>
      </c>
      <c r="D196" s="22"/>
      <c r="E196" s="22"/>
      <c r="F196" s="22" t="e">
        <f>#REF!</f>
        <v>#REF!</v>
      </c>
      <c r="G196" s="22" t="e">
        <f>#REF!</f>
        <v>#REF!</v>
      </c>
      <c r="H196" s="22" t="e">
        <f>#REF!</f>
        <v>#REF!</v>
      </c>
      <c r="I196" s="22" t="e">
        <f>#REF!</f>
        <v>#REF!</v>
      </c>
      <c r="J196" s="22" t="e">
        <f>#REF!</f>
        <v>#REF!</v>
      </c>
      <c r="K196" s="22" t="e">
        <f>#REF!</f>
        <v>#REF!</v>
      </c>
      <c r="L196" s="22" t="e">
        <f>#REF!</f>
        <v>#REF!</v>
      </c>
      <c r="M196" s="22" t="e">
        <f>#REF!</f>
        <v>#REF!</v>
      </c>
      <c r="N196" s="91"/>
      <c r="O196" s="91"/>
    </row>
    <row r="197" spans="1:15" x14ac:dyDescent="0.25">
      <c r="A197" s="114"/>
      <c r="B197" s="119"/>
      <c r="C197" s="39" t="s">
        <v>8</v>
      </c>
      <c r="D197" s="22"/>
      <c r="E197" s="22"/>
      <c r="F197" s="15"/>
      <c r="G197" s="15"/>
      <c r="H197" s="15"/>
      <c r="I197" s="15"/>
      <c r="J197" s="15"/>
      <c r="K197" s="15"/>
      <c r="L197" s="15"/>
      <c r="M197" s="15"/>
      <c r="N197" s="91"/>
      <c r="O197" s="91"/>
    </row>
    <row r="198" spans="1:15" x14ac:dyDescent="0.25">
      <c r="A198" s="114"/>
      <c r="B198" s="119"/>
      <c r="C198" s="39" t="s">
        <v>9</v>
      </c>
      <c r="D198" s="22"/>
      <c r="E198" s="22"/>
      <c r="F198" s="15"/>
      <c r="G198" s="15"/>
      <c r="H198" s="15"/>
      <c r="I198" s="15"/>
      <c r="J198" s="15"/>
      <c r="K198" s="15"/>
      <c r="L198" s="15"/>
      <c r="M198" s="15"/>
      <c r="N198" s="91">
        <v>5420</v>
      </c>
      <c r="O198" s="91">
        <v>5420</v>
      </c>
    </row>
    <row r="199" spans="1:15" x14ac:dyDescent="0.25">
      <c r="A199" s="114"/>
      <c r="B199" s="119"/>
      <c r="C199" s="39" t="s">
        <v>10</v>
      </c>
      <c r="D199" s="22"/>
      <c r="E199" s="22"/>
      <c r="F199" s="15"/>
      <c r="G199" s="15"/>
      <c r="H199" s="15"/>
      <c r="I199" s="15"/>
      <c r="J199" s="15"/>
      <c r="K199" s="15"/>
      <c r="L199" s="15"/>
      <c r="M199" s="15"/>
      <c r="N199" s="91"/>
      <c r="O199" s="91"/>
    </row>
    <row r="200" spans="1:15" x14ac:dyDescent="0.25">
      <c r="A200" s="124"/>
      <c r="B200" s="120"/>
      <c r="C200" s="39" t="s">
        <v>11</v>
      </c>
      <c r="D200" s="22"/>
      <c r="E200" s="22"/>
      <c r="F200" s="15"/>
      <c r="G200" s="15"/>
      <c r="H200" s="15"/>
      <c r="I200" s="15"/>
      <c r="J200" s="15"/>
      <c r="K200" s="15"/>
      <c r="L200" s="15"/>
      <c r="M200" s="15"/>
      <c r="N200" s="101"/>
      <c r="O200" s="101"/>
    </row>
    <row r="201" spans="1:15" x14ac:dyDescent="0.25">
      <c r="A201" s="113" t="s">
        <v>199</v>
      </c>
      <c r="B201" s="118" t="s">
        <v>110</v>
      </c>
      <c r="C201" s="40" t="s">
        <v>4</v>
      </c>
      <c r="D201" s="41">
        <f>SUM(D203:D208)</f>
        <v>0</v>
      </c>
      <c r="E201" s="41">
        <f t="shared" ref="E201:M201" si="23">SUM(E203:E208)</f>
        <v>0</v>
      </c>
      <c r="F201" s="41" t="e">
        <f t="shared" si="23"/>
        <v>#REF!</v>
      </c>
      <c r="G201" s="41" t="e">
        <f t="shared" si="23"/>
        <v>#REF!</v>
      </c>
      <c r="H201" s="41" t="e">
        <f t="shared" si="23"/>
        <v>#REF!</v>
      </c>
      <c r="I201" s="41" t="e">
        <f t="shared" si="23"/>
        <v>#REF!</v>
      </c>
      <c r="J201" s="41" t="e">
        <f t="shared" si="23"/>
        <v>#REF!</v>
      </c>
      <c r="K201" s="41" t="e">
        <f t="shared" si="23"/>
        <v>#REF!</v>
      </c>
      <c r="L201" s="41" t="e">
        <f t="shared" si="23"/>
        <v>#REF!</v>
      </c>
      <c r="M201" s="41" t="e">
        <f t="shared" si="23"/>
        <v>#REF!</v>
      </c>
      <c r="N201" s="100">
        <f>N206</f>
        <v>10000</v>
      </c>
      <c r="O201" s="100">
        <f>O206</f>
        <v>10000</v>
      </c>
    </row>
    <row r="202" spans="1:15" x14ac:dyDescent="0.25">
      <c r="A202" s="114"/>
      <c r="B202" s="119"/>
      <c r="C202" s="42" t="s">
        <v>5</v>
      </c>
      <c r="D202" s="22"/>
      <c r="E202" s="22"/>
      <c r="F202" s="15"/>
      <c r="G202" s="15"/>
      <c r="H202" s="15"/>
      <c r="I202" s="15"/>
      <c r="J202" s="15"/>
      <c r="K202" s="15"/>
      <c r="L202" s="15"/>
      <c r="M202" s="15"/>
      <c r="N202" s="91"/>
      <c r="O202" s="91"/>
    </row>
    <row r="203" spans="1:15" x14ac:dyDescent="0.25">
      <c r="A203" s="114"/>
      <c r="B203" s="119"/>
      <c r="C203" s="42" t="s">
        <v>6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91"/>
      <c r="O203" s="91"/>
    </row>
    <row r="204" spans="1:15" x14ac:dyDescent="0.25">
      <c r="A204" s="114"/>
      <c r="B204" s="119"/>
      <c r="C204" s="42" t="s">
        <v>7</v>
      </c>
      <c r="D204" s="22"/>
      <c r="E204" s="22"/>
      <c r="F204" s="22" t="e">
        <f>#REF!</f>
        <v>#REF!</v>
      </c>
      <c r="G204" s="22" t="e">
        <f>#REF!</f>
        <v>#REF!</v>
      </c>
      <c r="H204" s="22" t="e">
        <f>#REF!</f>
        <v>#REF!</v>
      </c>
      <c r="I204" s="22" t="e">
        <f>#REF!</f>
        <v>#REF!</v>
      </c>
      <c r="J204" s="22" t="e">
        <f>#REF!</f>
        <v>#REF!</v>
      </c>
      <c r="K204" s="22" t="e">
        <f>#REF!</f>
        <v>#REF!</v>
      </c>
      <c r="L204" s="22" t="e">
        <f>#REF!</f>
        <v>#REF!</v>
      </c>
      <c r="M204" s="22" t="e">
        <f>#REF!</f>
        <v>#REF!</v>
      </c>
      <c r="N204" s="91"/>
      <c r="O204" s="91"/>
    </row>
    <row r="205" spans="1:15" x14ac:dyDescent="0.25">
      <c r="A205" s="114"/>
      <c r="B205" s="119"/>
      <c r="C205" s="42" t="s">
        <v>8</v>
      </c>
      <c r="D205" s="22"/>
      <c r="E205" s="22"/>
      <c r="F205" s="15"/>
      <c r="G205" s="15"/>
      <c r="H205" s="15"/>
      <c r="I205" s="15"/>
      <c r="J205" s="15"/>
      <c r="K205" s="15"/>
      <c r="L205" s="15"/>
      <c r="M205" s="15"/>
      <c r="N205" s="91"/>
      <c r="O205" s="91"/>
    </row>
    <row r="206" spans="1:15" x14ac:dyDescent="0.25">
      <c r="A206" s="114"/>
      <c r="B206" s="119"/>
      <c r="C206" s="42" t="s">
        <v>9</v>
      </c>
      <c r="D206" s="22"/>
      <c r="E206" s="22"/>
      <c r="F206" s="15"/>
      <c r="G206" s="15"/>
      <c r="H206" s="15"/>
      <c r="I206" s="15"/>
      <c r="J206" s="15"/>
      <c r="K206" s="15"/>
      <c r="L206" s="15"/>
      <c r="M206" s="15"/>
      <c r="N206" s="91">
        <v>10000</v>
      </c>
      <c r="O206" s="91">
        <v>10000</v>
      </c>
    </row>
    <row r="207" spans="1:15" x14ac:dyDescent="0.25">
      <c r="A207" s="114"/>
      <c r="B207" s="119"/>
      <c r="C207" s="42" t="s">
        <v>10</v>
      </c>
      <c r="D207" s="22"/>
      <c r="E207" s="22"/>
      <c r="F207" s="15"/>
      <c r="G207" s="15"/>
      <c r="H207" s="15"/>
      <c r="I207" s="15"/>
      <c r="J207" s="15"/>
      <c r="K207" s="15"/>
      <c r="L207" s="15"/>
      <c r="M207" s="15"/>
      <c r="N207" s="91"/>
      <c r="O207" s="91"/>
    </row>
    <row r="208" spans="1:15" x14ac:dyDescent="0.25">
      <c r="A208" s="124"/>
      <c r="B208" s="120"/>
      <c r="C208" s="42" t="s">
        <v>11</v>
      </c>
      <c r="D208" s="22"/>
      <c r="E208" s="22"/>
      <c r="F208" s="15"/>
      <c r="G208" s="15"/>
      <c r="H208" s="15"/>
      <c r="I208" s="15"/>
      <c r="J208" s="15"/>
      <c r="K208" s="15"/>
      <c r="L208" s="15"/>
      <c r="M208" s="15"/>
      <c r="N208" s="101"/>
      <c r="O208" s="101"/>
    </row>
    <row r="209" spans="1:15" ht="24" customHeight="1" x14ac:dyDescent="0.25">
      <c r="A209" s="113" t="s">
        <v>132</v>
      </c>
      <c r="B209" s="118" t="s">
        <v>111</v>
      </c>
      <c r="C209" s="40" t="s">
        <v>4</v>
      </c>
      <c r="D209" s="41" t="e">
        <f>D211+D212+D213+D214+D215+D216</f>
        <v>#REF!</v>
      </c>
      <c r="E209" s="41" t="e">
        <f t="shared" ref="E209:M209" si="24">E211+E212+E213+E214+E215+E216</f>
        <v>#REF!</v>
      </c>
      <c r="F209" s="41" t="e">
        <f t="shared" si="24"/>
        <v>#REF!</v>
      </c>
      <c r="G209" s="41" t="e">
        <f t="shared" si="24"/>
        <v>#REF!</v>
      </c>
      <c r="H209" s="41" t="e">
        <f t="shared" si="24"/>
        <v>#REF!</v>
      </c>
      <c r="I209" s="41" t="e">
        <f t="shared" si="24"/>
        <v>#REF!</v>
      </c>
      <c r="J209" s="41" t="e">
        <f t="shared" si="24"/>
        <v>#REF!</v>
      </c>
      <c r="K209" s="41" t="e">
        <f t="shared" si="24"/>
        <v>#REF!</v>
      </c>
      <c r="L209" s="41" t="e">
        <f t="shared" si="24"/>
        <v>#REF!</v>
      </c>
      <c r="M209" s="41" t="e">
        <f t="shared" si="24"/>
        <v>#REF!</v>
      </c>
      <c r="N209" s="100">
        <f>N214</f>
        <v>135800</v>
      </c>
      <c r="O209" s="100">
        <f>O214</f>
        <v>135800</v>
      </c>
    </row>
    <row r="210" spans="1:15" ht="18.75" customHeight="1" x14ac:dyDescent="0.25">
      <c r="A210" s="114"/>
      <c r="B210" s="119"/>
      <c r="C210" s="60" t="s">
        <v>5</v>
      </c>
      <c r="D210" s="22"/>
      <c r="E210" s="22"/>
      <c r="F210" s="15"/>
      <c r="G210" s="15"/>
      <c r="H210" s="15"/>
      <c r="I210" s="15"/>
      <c r="J210" s="15"/>
      <c r="K210" s="15"/>
      <c r="L210" s="15"/>
      <c r="M210" s="15"/>
      <c r="N210" s="91"/>
      <c r="O210" s="91"/>
    </row>
    <row r="211" spans="1:15" ht="17.25" customHeight="1" x14ac:dyDescent="0.25">
      <c r="A211" s="114"/>
      <c r="B211" s="119"/>
      <c r="C211" s="60" t="s">
        <v>6</v>
      </c>
      <c r="D211" s="22"/>
      <c r="E211" s="22"/>
      <c r="F211" s="15"/>
      <c r="G211" s="15"/>
      <c r="H211" s="15"/>
      <c r="I211" s="15"/>
      <c r="J211" s="15"/>
      <c r="K211" s="15"/>
      <c r="L211" s="15"/>
      <c r="M211" s="15"/>
      <c r="N211" s="91"/>
      <c r="O211" s="91"/>
    </row>
    <row r="212" spans="1:15" ht="17.25" customHeight="1" x14ac:dyDescent="0.25">
      <c r="A212" s="114"/>
      <c r="B212" s="119"/>
      <c r="C212" s="60" t="s">
        <v>7</v>
      </c>
      <c r="D212" s="15" t="e">
        <f>#REF!</f>
        <v>#REF!</v>
      </c>
      <c r="E212" s="15" t="e">
        <f>#REF!</f>
        <v>#REF!</v>
      </c>
      <c r="F212" s="15" t="e">
        <f>#REF!</f>
        <v>#REF!</v>
      </c>
      <c r="G212" s="15" t="e">
        <f>#REF!</f>
        <v>#REF!</v>
      </c>
      <c r="H212" s="15" t="e">
        <f>#REF!</f>
        <v>#REF!</v>
      </c>
      <c r="I212" s="15" t="e">
        <f>#REF!</f>
        <v>#REF!</v>
      </c>
      <c r="J212" s="15" t="e">
        <f>#REF!</f>
        <v>#REF!</v>
      </c>
      <c r="K212" s="15" t="e">
        <f>#REF!</f>
        <v>#REF!</v>
      </c>
      <c r="L212" s="15" t="e">
        <f>#REF!+#REF!</f>
        <v>#REF!</v>
      </c>
      <c r="M212" s="15" t="e">
        <f>#REF!+#REF!</f>
        <v>#REF!</v>
      </c>
      <c r="N212" s="91"/>
      <c r="O212" s="91"/>
    </row>
    <row r="213" spans="1:15" ht="18" customHeight="1" x14ac:dyDescent="0.25">
      <c r="A213" s="114"/>
      <c r="B213" s="119"/>
      <c r="C213" s="60" t="s">
        <v>8</v>
      </c>
      <c r="D213" s="22"/>
      <c r="E213" s="22"/>
      <c r="F213" s="15"/>
      <c r="G213" s="15"/>
      <c r="H213" s="15"/>
      <c r="I213" s="15"/>
      <c r="J213" s="15"/>
      <c r="K213" s="15"/>
      <c r="L213" s="15"/>
      <c r="M213" s="15"/>
      <c r="N213" s="91"/>
      <c r="O213" s="91"/>
    </row>
    <row r="214" spans="1:15" ht="19.5" customHeight="1" x14ac:dyDescent="0.25">
      <c r="A214" s="114"/>
      <c r="B214" s="119"/>
      <c r="C214" s="60" t="s">
        <v>9</v>
      </c>
      <c r="D214" s="22"/>
      <c r="E214" s="22"/>
      <c r="F214" s="15"/>
      <c r="G214" s="15"/>
      <c r="H214" s="15"/>
      <c r="I214" s="15"/>
      <c r="J214" s="15"/>
      <c r="K214" s="15"/>
      <c r="L214" s="15"/>
      <c r="M214" s="15"/>
      <c r="N214" s="91">
        <v>135800</v>
      </c>
      <c r="O214" s="91">
        <v>135800</v>
      </c>
    </row>
    <row r="215" spans="1:15" ht="18" customHeight="1" x14ac:dyDescent="0.25">
      <c r="A215" s="114"/>
      <c r="B215" s="119"/>
      <c r="C215" s="60" t="s">
        <v>10</v>
      </c>
      <c r="D215" s="22"/>
      <c r="E215" s="22"/>
      <c r="F215" s="15"/>
      <c r="G215" s="15"/>
      <c r="H215" s="15"/>
      <c r="I215" s="15"/>
      <c r="J215" s="15"/>
      <c r="K215" s="15"/>
      <c r="L215" s="15"/>
      <c r="M215" s="15"/>
      <c r="N215" s="91"/>
      <c r="O215" s="91"/>
    </row>
    <row r="216" spans="1:15" ht="17.25" customHeight="1" x14ac:dyDescent="0.25">
      <c r="A216" s="114"/>
      <c r="B216" s="120"/>
      <c r="C216" s="60" t="s">
        <v>11</v>
      </c>
      <c r="D216" s="22"/>
      <c r="E216" s="22"/>
      <c r="F216" s="15"/>
      <c r="G216" s="15"/>
      <c r="H216" s="15"/>
      <c r="I216" s="15"/>
      <c r="J216" s="15"/>
      <c r="K216" s="15"/>
      <c r="L216" s="15"/>
      <c r="M216" s="15"/>
      <c r="N216" s="101"/>
      <c r="O216" s="101"/>
    </row>
    <row r="217" spans="1:15" ht="27" customHeight="1" x14ac:dyDescent="0.25">
      <c r="A217" s="113" t="s">
        <v>138</v>
      </c>
      <c r="B217" s="118" t="s">
        <v>112</v>
      </c>
      <c r="C217" s="40" t="s">
        <v>4</v>
      </c>
      <c r="D217" s="41" t="e">
        <f>D219+D220+D221+D222+D223+D224</f>
        <v>#REF!</v>
      </c>
      <c r="E217" s="41" t="e">
        <f t="shared" ref="E217:M217" si="25">E219+E220+E221+E222+E223+E224</f>
        <v>#REF!</v>
      </c>
      <c r="F217" s="41" t="e">
        <f t="shared" si="25"/>
        <v>#REF!</v>
      </c>
      <c r="G217" s="41" t="e">
        <f t="shared" si="25"/>
        <v>#REF!</v>
      </c>
      <c r="H217" s="41" t="e">
        <f t="shared" si="25"/>
        <v>#REF!</v>
      </c>
      <c r="I217" s="41" t="e">
        <f t="shared" si="25"/>
        <v>#REF!</v>
      </c>
      <c r="J217" s="41" t="e">
        <f t="shared" si="25"/>
        <v>#REF!</v>
      </c>
      <c r="K217" s="41" t="e">
        <f t="shared" si="25"/>
        <v>#REF!</v>
      </c>
      <c r="L217" s="41" t="e">
        <f t="shared" si="25"/>
        <v>#REF!</v>
      </c>
      <c r="M217" s="41" t="e">
        <f t="shared" si="25"/>
        <v>#REF!</v>
      </c>
      <c r="N217" s="100">
        <f>N220+N222</f>
        <v>3452843</v>
      </c>
      <c r="O217" s="100">
        <f>O220+O222</f>
        <v>3452843</v>
      </c>
    </row>
    <row r="218" spans="1:15" x14ac:dyDescent="0.25">
      <c r="A218" s="114"/>
      <c r="B218" s="119"/>
      <c r="C218" s="42" t="s">
        <v>5</v>
      </c>
      <c r="D218" s="22"/>
      <c r="E218" s="22"/>
      <c r="F218" s="15"/>
      <c r="G218" s="15"/>
      <c r="H218" s="15"/>
      <c r="I218" s="15"/>
      <c r="J218" s="15"/>
      <c r="K218" s="15"/>
      <c r="L218" s="15"/>
      <c r="M218" s="15"/>
      <c r="N218" s="91"/>
      <c r="O218" s="91"/>
    </row>
    <row r="219" spans="1:15" x14ac:dyDescent="0.25">
      <c r="A219" s="114"/>
      <c r="B219" s="119"/>
      <c r="C219" s="42" t="s">
        <v>6</v>
      </c>
      <c r="D219" s="22"/>
      <c r="E219" s="22"/>
      <c r="F219" s="15"/>
      <c r="G219" s="15"/>
      <c r="H219" s="15"/>
      <c r="I219" s="15"/>
      <c r="J219" s="15"/>
      <c r="K219" s="15"/>
      <c r="L219" s="15"/>
      <c r="M219" s="15"/>
      <c r="N219" s="91"/>
      <c r="O219" s="91"/>
    </row>
    <row r="220" spans="1:15" x14ac:dyDescent="0.25">
      <c r="A220" s="114"/>
      <c r="B220" s="119"/>
      <c r="C220" s="42" t="s">
        <v>7</v>
      </c>
      <c r="D220" s="15" t="e">
        <f>#REF!</f>
        <v>#REF!</v>
      </c>
      <c r="E220" s="15" t="e">
        <f>#REF!</f>
        <v>#REF!</v>
      </c>
      <c r="F220" s="15" t="e">
        <f>#REF!</f>
        <v>#REF!</v>
      </c>
      <c r="G220" s="15" t="e">
        <f>#REF!</f>
        <v>#REF!</v>
      </c>
      <c r="H220" s="15" t="e">
        <f>#REF!</f>
        <v>#REF!</v>
      </c>
      <c r="I220" s="15" t="e">
        <f>#REF!</f>
        <v>#REF!</v>
      </c>
      <c r="J220" s="15" t="e">
        <f>#REF!</f>
        <v>#REF!</v>
      </c>
      <c r="K220" s="15" t="e">
        <f>#REF!</f>
        <v>#REF!</v>
      </c>
      <c r="L220" s="15" t="e">
        <f>#REF!+#REF!</f>
        <v>#REF!</v>
      </c>
      <c r="M220" s="15" t="e">
        <f>#REF!+#REF!</f>
        <v>#REF!</v>
      </c>
      <c r="N220" s="91">
        <v>3280200</v>
      </c>
      <c r="O220" s="91">
        <v>3280200</v>
      </c>
    </row>
    <row r="221" spans="1:15" x14ac:dyDescent="0.25">
      <c r="A221" s="114"/>
      <c r="B221" s="119"/>
      <c r="C221" s="42" t="s">
        <v>8</v>
      </c>
      <c r="D221" s="22"/>
      <c r="E221" s="22"/>
      <c r="F221" s="15"/>
      <c r="G221" s="15"/>
      <c r="H221" s="15"/>
      <c r="I221" s="15"/>
      <c r="J221" s="15"/>
      <c r="K221" s="15"/>
      <c r="L221" s="15"/>
      <c r="M221" s="15"/>
      <c r="N221" s="91"/>
      <c r="O221" s="91"/>
    </row>
    <row r="222" spans="1:15" x14ac:dyDescent="0.25">
      <c r="A222" s="114"/>
      <c r="B222" s="119"/>
      <c r="C222" s="42" t="s">
        <v>9</v>
      </c>
      <c r="D222" s="22"/>
      <c r="E222" s="22"/>
      <c r="F222" s="15"/>
      <c r="G222" s="15"/>
      <c r="H222" s="15"/>
      <c r="I222" s="15"/>
      <c r="J222" s="15"/>
      <c r="K222" s="15"/>
      <c r="L222" s="15"/>
      <c r="M222" s="15"/>
      <c r="N222" s="91">
        <v>172643</v>
      </c>
      <c r="O222" s="91">
        <v>172643</v>
      </c>
    </row>
    <row r="223" spans="1:15" x14ac:dyDescent="0.25">
      <c r="A223" s="114"/>
      <c r="B223" s="119"/>
      <c r="C223" s="42" t="s">
        <v>10</v>
      </c>
      <c r="D223" s="22"/>
      <c r="E223" s="22"/>
      <c r="F223" s="15"/>
      <c r="G223" s="15"/>
      <c r="H223" s="15"/>
      <c r="I223" s="15"/>
      <c r="J223" s="15"/>
      <c r="K223" s="15"/>
      <c r="L223" s="15"/>
      <c r="M223" s="15"/>
      <c r="N223" s="91"/>
      <c r="O223" s="91"/>
    </row>
    <row r="224" spans="1:15" x14ac:dyDescent="0.25">
      <c r="A224" s="114"/>
      <c r="B224" s="120"/>
      <c r="C224" s="42" t="s">
        <v>11</v>
      </c>
      <c r="D224" s="22"/>
      <c r="E224" s="22"/>
      <c r="F224" s="15"/>
      <c r="G224" s="15"/>
      <c r="H224" s="15"/>
      <c r="I224" s="15"/>
      <c r="J224" s="15"/>
      <c r="K224" s="15"/>
      <c r="L224" s="15"/>
      <c r="M224" s="15"/>
      <c r="N224" s="101"/>
      <c r="O224" s="101"/>
    </row>
    <row r="225" spans="1:15" ht="24" customHeight="1" x14ac:dyDescent="0.25">
      <c r="A225" s="116"/>
      <c r="B225" s="117"/>
      <c r="C225" s="66" t="s">
        <v>59</v>
      </c>
      <c r="D225" s="67" t="e">
        <f>#REF!+#REF!+#REF!+#REF!+#REF!+#REF!</f>
        <v>#REF!</v>
      </c>
      <c r="E225" s="67" t="e">
        <f>#REF!+#REF!+#REF!+#REF!+#REF!+#REF!</f>
        <v>#REF!</v>
      </c>
      <c r="F225" s="67" t="e">
        <f>#REF!+#REF!+#REF!+#REF!+#REF!+#REF!</f>
        <v>#REF!</v>
      </c>
      <c r="G225" s="67" t="e">
        <f>#REF!+#REF!+#REF!+#REF!+#REF!+#REF!</f>
        <v>#REF!</v>
      </c>
      <c r="H225" s="67" t="e">
        <f>#REF!+#REF!+#REF!+#REF!+#REF!+#REF!</f>
        <v>#REF!</v>
      </c>
      <c r="I225" s="67" t="e">
        <f>#REF!+#REF!+#REF!+#REF!+#REF!+#REF!</f>
        <v>#REF!</v>
      </c>
      <c r="J225" s="67" t="e">
        <f>#REF!+#REF!+#REF!+#REF!+#REF!+#REF!</f>
        <v>#REF!</v>
      </c>
      <c r="K225" s="67" t="e">
        <f>#REF!+#REF!+#REF!+#REF!+#REF!+#REF!</f>
        <v>#REF!</v>
      </c>
      <c r="L225" s="67" t="e">
        <f>#REF!+#REF!+#REF!+#REF!+#REF!+#REF!</f>
        <v>#REF!</v>
      </c>
      <c r="M225" s="67" t="e">
        <f>#REF!+#REF!+#REF!+#REF!+#REF!+#REF!</f>
        <v>#REF!</v>
      </c>
      <c r="N225" s="106">
        <f>N7+N31+N55+N89+N185</f>
        <v>148791183.48000002</v>
      </c>
      <c r="O225" s="106">
        <f>O7+O31+O55+O89+O185</f>
        <v>148163574.10000002</v>
      </c>
    </row>
    <row r="227" spans="1:15" ht="15.75" x14ac:dyDescent="0.25">
      <c r="A227" s="132" t="s">
        <v>38</v>
      </c>
      <c r="B227" s="132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</row>
    <row r="228" spans="1:15" ht="15.75" x14ac:dyDescent="0.25">
      <c r="A228" s="132" t="s">
        <v>61</v>
      </c>
      <c r="B228" s="132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115" t="s">
        <v>39</v>
      </c>
      <c r="O228" s="115"/>
    </row>
    <row r="229" spans="1:15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1:15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x14ac:dyDescent="0.25">
      <c r="A231" s="126" t="s">
        <v>52</v>
      </c>
      <c r="B231" s="126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 x14ac:dyDescent="0.25">
      <c r="A232" s="131" t="s">
        <v>129</v>
      </c>
      <c r="B232" s="1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</row>
  </sheetData>
  <mergeCells count="72">
    <mergeCell ref="A1:R3"/>
    <mergeCell ref="A177:A184"/>
    <mergeCell ref="B177:B184"/>
    <mergeCell ref="A7:A14"/>
    <mergeCell ref="B7:B14"/>
    <mergeCell ref="A15:A22"/>
    <mergeCell ref="B15:B22"/>
    <mergeCell ref="N5:O5"/>
    <mergeCell ref="N4:O4"/>
    <mergeCell ref="Q58:R58"/>
    <mergeCell ref="L5:M5"/>
    <mergeCell ref="J5:K5"/>
    <mergeCell ref="A4:A6"/>
    <mergeCell ref="B4:B6"/>
    <mergeCell ref="A55:A63"/>
    <mergeCell ref="B55:B63"/>
    <mergeCell ref="B81:B88"/>
    <mergeCell ref="B31:B38"/>
    <mergeCell ref="A47:A54"/>
    <mergeCell ref="B47:B54"/>
    <mergeCell ref="A64:A72"/>
    <mergeCell ref="B64:B72"/>
    <mergeCell ref="A73:A80"/>
    <mergeCell ref="B73:B80"/>
    <mergeCell ref="A232:B232"/>
    <mergeCell ref="A227:B227"/>
    <mergeCell ref="A228:B228"/>
    <mergeCell ref="A185:A192"/>
    <mergeCell ref="P4:Q4"/>
    <mergeCell ref="F5:G5"/>
    <mergeCell ref="H5:I5"/>
    <mergeCell ref="A23:A30"/>
    <mergeCell ref="F4:M4"/>
    <mergeCell ref="B23:B30"/>
    <mergeCell ref="C4:C6"/>
    <mergeCell ref="D4:E5"/>
    <mergeCell ref="A31:A38"/>
    <mergeCell ref="A39:A46"/>
    <mergeCell ref="B39:B46"/>
    <mergeCell ref="A81:A88"/>
    <mergeCell ref="A113:A120"/>
    <mergeCell ref="B113:B120"/>
    <mergeCell ref="A121:A128"/>
    <mergeCell ref="B121:B128"/>
    <mergeCell ref="A231:B231"/>
    <mergeCell ref="B209:B216"/>
    <mergeCell ref="A193:A200"/>
    <mergeCell ref="B193:B200"/>
    <mergeCell ref="A201:A208"/>
    <mergeCell ref="B201:B208"/>
    <mergeCell ref="A161:A168"/>
    <mergeCell ref="B161:B168"/>
    <mergeCell ref="A169:A176"/>
    <mergeCell ref="B169:B176"/>
    <mergeCell ref="A129:A136"/>
    <mergeCell ref="B129:B136"/>
    <mergeCell ref="A89:A96"/>
    <mergeCell ref="B89:B96"/>
    <mergeCell ref="A209:A216"/>
    <mergeCell ref="N228:O228"/>
    <mergeCell ref="A225:B225"/>
    <mergeCell ref="A217:A224"/>
    <mergeCell ref="B217:B224"/>
    <mergeCell ref="A153:A160"/>
    <mergeCell ref="B153:B160"/>
    <mergeCell ref="A105:A112"/>
    <mergeCell ref="B105:B112"/>
    <mergeCell ref="A137:A144"/>
    <mergeCell ref="B137:B144"/>
    <mergeCell ref="B185:B192"/>
    <mergeCell ref="A145:A152"/>
    <mergeCell ref="B145:B152"/>
  </mergeCells>
  <pageMargins left="0.31496062992125984" right="0.31496062992125984" top="0.55118110236220474" bottom="0.55118110236220474" header="0" footer="0"/>
  <pageSetup paperSize="9" scale="83" fitToHeight="0" orientation="portrait" horizontalDpi="4294967295" verticalDpi="4294967295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tabSelected="1" topLeftCell="A63" zoomScale="115" zoomScaleNormal="115" workbookViewId="0">
      <selection activeCell="B20" sqref="B20"/>
    </sheetView>
  </sheetViews>
  <sheetFormatPr defaultRowHeight="15" x14ac:dyDescent="0.25"/>
  <cols>
    <col min="1" max="1" width="22" style="2" customWidth="1"/>
    <col min="2" max="2" width="53.28515625" style="2" customWidth="1"/>
    <col min="3" max="3" width="18.85546875" style="2" customWidth="1"/>
    <col min="4" max="4" width="7.140625" style="1" customWidth="1"/>
    <col min="5" max="5" width="8.85546875" style="1" customWidth="1"/>
    <col min="6" max="6" width="12.7109375" style="1" customWidth="1"/>
    <col min="7" max="7" width="8.5703125" style="1" customWidth="1"/>
    <col min="8" max="8" width="15.85546875" style="13" hidden="1" customWidth="1"/>
    <col min="9" max="9" width="13.42578125" style="13" hidden="1" customWidth="1"/>
    <col min="10" max="10" width="16" style="2" hidden="1" customWidth="1"/>
    <col min="11" max="11" width="13.85546875" style="2" hidden="1" customWidth="1"/>
    <col min="12" max="12" width="17" style="2" hidden="1" customWidth="1"/>
    <col min="13" max="13" width="15.5703125" style="2" hidden="1" customWidth="1"/>
    <col min="14" max="14" width="13.42578125" style="2" hidden="1" customWidth="1"/>
    <col min="15" max="15" width="14.28515625" style="2" hidden="1" customWidth="1"/>
    <col min="16" max="17" width="15" style="2" customWidth="1"/>
    <col min="18" max="194" width="9.140625" style="2"/>
    <col min="195" max="195" width="17.85546875" style="2" customWidth="1"/>
    <col min="196" max="196" width="15.7109375" style="2" customWidth="1"/>
    <col min="197" max="197" width="26.28515625" style="2" customWidth="1"/>
    <col min="198" max="213" width="5.85546875" style="2" customWidth="1"/>
    <col min="214" max="214" width="22.7109375" style="2" customWidth="1"/>
    <col min="215" max="450" width="9.140625" style="2"/>
    <col min="451" max="451" width="17.85546875" style="2" customWidth="1"/>
    <col min="452" max="452" width="15.7109375" style="2" customWidth="1"/>
    <col min="453" max="453" width="26.28515625" style="2" customWidth="1"/>
    <col min="454" max="469" width="5.85546875" style="2" customWidth="1"/>
    <col min="470" max="470" width="22.7109375" style="2" customWidth="1"/>
    <col min="471" max="706" width="9.140625" style="2"/>
    <col min="707" max="707" width="17.85546875" style="2" customWidth="1"/>
    <col min="708" max="708" width="15.7109375" style="2" customWidth="1"/>
    <col min="709" max="709" width="26.28515625" style="2" customWidth="1"/>
    <col min="710" max="725" width="5.85546875" style="2" customWidth="1"/>
    <col min="726" max="726" width="22.7109375" style="2" customWidth="1"/>
    <col min="727" max="962" width="9.140625" style="2"/>
    <col min="963" max="963" width="17.85546875" style="2" customWidth="1"/>
    <col min="964" max="964" width="15.7109375" style="2" customWidth="1"/>
    <col min="965" max="965" width="26.28515625" style="2" customWidth="1"/>
    <col min="966" max="981" width="5.85546875" style="2" customWidth="1"/>
    <col min="982" max="982" width="22.7109375" style="2" customWidth="1"/>
    <col min="983" max="1218" width="9.140625" style="2"/>
    <col min="1219" max="1219" width="17.85546875" style="2" customWidth="1"/>
    <col min="1220" max="1220" width="15.7109375" style="2" customWidth="1"/>
    <col min="1221" max="1221" width="26.28515625" style="2" customWidth="1"/>
    <col min="1222" max="1237" width="5.85546875" style="2" customWidth="1"/>
    <col min="1238" max="1238" width="22.7109375" style="2" customWidth="1"/>
    <col min="1239" max="1474" width="9.140625" style="2"/>
    <col min="1475" max="1475" width="17.85546875" style="2" customWidth="1"/>
    <col min="1476" max="1476" width="15.7109375" style="2" customWidth="1"/>
    <col min="1477" max="1477" width="26.28515625" style="2" customWidth="1"/>
    <col min="1478" max="1493" width="5.85546875" style="2" customWidth="1"/>
    <col min="1494" max="1494" width="22.7109375" style="2" customWidth="1"/>
    <col min="1495" max="1730" width="9.140625" style="2"/>
    <col min="1731" max="1731" width="17.85546875" style="2" customWidth="1"/>
    <col min="1732" max="1732" width="15.7109375" style="2" customWidth="1"/>
    <col min="1733" max="1733" width="26.28515625" style="2" customWidth="1"/>
    <col min="1734" max="1749" width="5.85546875" style="2" customWidth="1"/>
    <col min="1750" max="1750" width="22.7109375" style="2" customWidth="1"/>
    <col min="1751" max="1986" width="9.140625" style="2"/>
    <col min="1987" max="1987" width="17.85546875" style="2" customWidth="1"/>
    <col min="1988" max="1988" width="15.7109375" style="2" customWidth="1"/>
    <col min="1989" max="1989" width="26.28515625" style="2" customWidth="1"/>
    <col min="1990" max="2005" width="5.85546875" style="2" customWidth="1"/>
    <col min="2006" max="2006" width="22.7109375" style="2" customWidth="1"/>
    <col min="2007" max="2242" width="9.140625" style="2"/>
    <col min="2243" max="2243" width="17.85546875" style="2" customWidth="1"/>
    <col min="2244" max="2244" width="15.7109375" style="2" customWidth="1"/>
    <col min="2245" max="2245" width="26.28515625" style="2" customWidth="1"/>
    <col min="2246" max="2261" width="5.85546875" style="2" customWidth="1"/>
    <col min="2262" max="2262" width="22.7109375" style="2" customWidth="1"/>
    <col min="2263" max="2498" width="9.140625" style="2"/>
    <col min="2499" max="2499" width="17.85546875" style="2" customWidth="1"/>
    <col min="2500" max="2500" width="15.7109375" style="2" customWidth="1"/>
    <col min="2501" max="2501" width="26.28515625" style="2" customWidth="1"/>
    <col min="2502" max="2517" width="5.85546875" style="2" customWidth="1"/>
    <col min="2518" max="2518" width="22.7109375" style="2" customWidth="1"/>
    <col min="2519" max="2754" width="9.140625" style="2"/>
    <col min="2755" max="2755" width="17.85546875" style="2" customWidth="1"/>
    <col min="2756" max="2756" width="15.7109375" style="2" customWidth="1"/>
    <col min="2757" max="2757" width="26.28515625" style="2" customWidth="1"/>
    <col min="2758" max="2773" width="5.85546875" style="2" customWidth="1"/>
    <col min="2774" max="2774" width="22.7109375" style="2" customWidth="1"/>
    <col min="2775" max="3010" width="9.140625" style="2"/>
    <col min="3011" max="3011" width="17.85546875" style="2" customWidth="1"/>
    <col min="3012" max="3012" width="15.7109375" style="2" customWidth="1"/>
    <col min="3013" max="3013" width="26.28515625" style="2" customWidth="1"/>
    <col min="3014" max="3029" width="5.85546875" style="2" customWidth="1"/>
    <col min="3030" max="3030" width="22.7109375" style="2" customWidth="1"/>
    <col min="3031" max="3266" width="9.140625" style="2"/>
    <col min="3267" max="3267" width="17.85546875" style="2" customWidth="1"/>
    <col min="3268" max="3268" width="15.7109375" style="2" customWidth="1"/>
    <col min="3269" max="3269" width="26.28515625" style="2" customWidth="1"/>
    <col min="3270" max="3285" width="5.85546875" style="2" customWidth="1"/>
    <col min="3286" max="3286" width="22.7109375" style="2" customWidth="1"/>
    <col min="3287" max="3522" width="9.140625" style="2"/>
    <col min="3523" max="3523" width="17.85546875" style="2" customWidth="1"/>
    <col min="3524" max="3524" width="15.7109375" style="2" customWidth="1"/>
    <col min="3525" max="3525" width="26.28515625" style="2" customWidth="1"/>
    <col min="3526" max="3541" width="5.85546875" style="2" customWidth="1"/>
    <col min="3542" max="3542" width="22.7109375" style="2" customWidth="1"/>
    <col min="3543" max="3778" width="9.140625" style="2"/>
    <col min="3779" max="3779" width="17.85546875" style="2" customWidth="1"/>
    <col min="3780" max="3780" width="15.7109375" style="2" customWidth="1"/>
    <col min="3781" max="3781" width="26.28515625" style="2" customWidth="1"/>
    <col min="3782" max="3797" width="5.85546875" style="2" customWidth="1"/>
    <col min="3798" max="3798" width="22.7109375" style="2" customWidth="1"/>
    <col min="3799" max="4034" width="9.140625" style="2"/>
    <col min="4035" max="4035" width="17.85546875" style="2" customWidth="1"/>
    <col min="4036" max="4036" width="15.7109375" style="2" customWidth="1"/>
    <col min="4037" max="4037" width="26.28515625" style="2" customWidth="1"/>
    <col min="4038" max="4053" width="5.85546875" style="2" customWidth="1"/>
    <col min="4054" max="4054" width="22.7109375" style="2" customWidth="1"/>
    <col min="4055" max="4290" width="9.140625" style="2"/>
    <col min="4291" max="4291" width="17.85546875" style="2" customWidth="1"/>
    <col min="4292" max="4292" width="15.7109375" style="2" customWidth="1"/>
    <col min="4293" max="4293" width="26.28515625" style="2" customWidth="1"/>
    <col min="4294" max="4309" width="5.85546875" style="2" customWidth="1"/>
    <col min="4310" max="4310" width="22.7109375" style="2" customWidth="1"/>
    <col min="4311" max="4546" width="9.140625" style="2"/>
    <col min="4547" max="4547" width="17.85546875" style="2" customWidth="1"/>
    <col min="4548" max="4548" width="15.7109375" style="2" customWidth="1"/>
    <col min="4549" max="4549" width="26.28515625" style="2" customWidth="1"/>
    <col min="4550" max="4565" width="5.85546875" style="2" customWidth="1"/>
    <col min="4566" max="4566" width="22.7109375" style="2" customWidth="1"/>
    <col min="4567" max="4802" width="9.140625" style="2"/>
    <col min="4803" max="4803" width="17.85546875" style="2" customWidth="1"/>
    <col min="4804" max="4804" width="15.7109375" style="2" customWidth="1"/>
    <col min="4805" max="4805" width="26.28515625" style="2" customWidth="1"/>
    <col min="4806" max="4821" width="5.85546875" style="2" customWidth="1"/>
    <col min="4822" max="4822" width="22.7109375" style="2" customWidth="1"/>
    <col min="4823" max="5058" width="9.140625" style="2"/>
    <col min="5059" max="5059" width="17.85546875" style="2" customWidth="1"/>
    <col min="5060" max="5060" width="15.7109375" style="2" customWidth="1"/>
    <col min="5061" max="5061" width="26.28515625" style="2" customWidth="1"/>
    <col min="5062" max="5077" width="5.85546875" style="2" customWidth="1"/>
    <col min="5078" max="5078" width="22.7109375" style="2" customWidth="1"/>
    <col min="5079" max="5314" width="9.140625" style="2"/>
    <col min="5315" max="5315" width="17.85546875" style="2" customWidth="1"/>
    <col min="5316" max="5316" width="15.7109375" style="2" customWidth="1"/>
    <col min="5317" max="5317" width="26.28515625" style="2" customWidth="1"/>
    <col min="5318" max="5333" width="5.85546875" style="2" customWidth="1"/>
    <col min="5334" max="5334" width="22.7109375" style="2" customWidth="1"/>
    <col min="5335" max="5570" width="9.140625" style="2"/>
    <col min="5571" max="5571" width="17.85546875" style="2" customWidth="1"/>
    <col min="5572" max="5572" width="15.7109375" style="2" customWidth="1"/>
    <col min="5573" max="5573" width="26.28515625" style="2" customWidth="1"/>
    <col min="5574" max="5589" width="5.85546875" style="2" customWidth="1"/>
    <col min="5590" max="5590" width="22.7109375" style="2" customWidth="1"/>
    <col min="5591" max="5826" width="9.140625" style="2"/>
    <col min="5827" max="5827" width="17.85546875" style="2" customWidth="1"/>
    <col min="5828" max="5828" width="15.7109375" style="2" customWidth="1"/>
    <col min="5829" max="5829" width="26.28515625" style="2" customWidth="1"/>
    <col min="5830" max="5845" width="5.85546875" style="2" customWidth="1"/>
    <col min="5846" max="5846" width="22.7109375" style="2" customWidth="1"/>
    <col min="5847" max="6082" width="9.140625" style="2"/>
    <col min="6083" max="6083" width="17.85546875" style="2" customWidth="1"/>
    <col min="6084" max="6084" width="15.7109375" style="2" customWidth="1"/>
    <col min="6085" max="6085" width="26.28515625" style="2" customWidth="1"/>
    <col min="6086" max="6101" width="5.85546875" style="2" customWidth="1"/>
    <col min="6102" max="6102" width="22.7109375" style="2" customWidth="1"/>
    <col min="6103" max="6338" width="9.140625" style="2"/>
    <col min="6339" max="6339" width="17.85546875" style="2" customWidth="1"/>
    <col min="6340" max="6340" width="15.7109375" style="2" customWidth="1"/>
    <col min="6341" max="6341" width="26.28515625" style="2" customWidth="1"/>
    <col min="6342" max="6357" width="5.85546875" style="2" customWidth="1"/>
    <col min="6358" max="6358" width="22.7109375" style="2" customWidth="1"/>
    <col min="6359" max="6594" width="9.140625" style="2"/>
    <col min="6595" max="6595" width="17.85546875" style="2" customWidth="1"/>
    <col min="6596" max="6596" width="15.7109375" style="2" customWidth="1"/>
    <col min="6597" max="6597" width="26.28515625" style="2" customWidth="1"/>
    <col min="6598" max="6613" width="5.85546875" style="2" customWidth="1"/>
    <col min="6614" max="6614" width="22.7109375" style="2" customWidth="1"/>
    <col min="6615" max="6850" width="9.140625" style="2"/>
    <col min="6851" max="6851" width="17.85546875" style="2" customWidth="1"/>
    <col min="6852" max="6852" width="15.7109375" style="2" customWidth="1"/>
    <col min="6853" max="6853" width="26.28515625" style="2" customWidth="1"/>
    <col min="6854" max="6869" width="5.85546875" style="2" customWidth="1"/>
    <col min="6870" max="6870" width="22.7109375" style="2" customWidth="1"/>
    <col min="6871" max="7106" width="9.140625" style="2"/>
    <col min="7107" max="7107" width="17.85546875" style="2" customWidth="1"/>
    <col min="7108" max="7108" width="15.7109375" style="2" customWidth="1"/>
    <col min="7109" max="7109" width="26.28515625" style="2" customWidth="1"/>
    <col min="7110" max="7125" width="5.85546875" style="2" customWidth="1"/>
    <col min="7126" max="7126" width="22.7109375" style="2" customWidth="1"/>
    <col min="7127" max="7362" width="9.140625" style="2"/>
    <col min="7363" max="7363" width="17.85546875" style="2" customWidth="1"/>
    <col min="7364" max="7364" width="15.7109375" style="2" customWidth="1"/>
    <col min="7365" max="7365" width="26.28515625" style="2" customWidth="1"/>
    <col min="7366" max="7381" width="5.85546875" style="2" customWidth="1"/>
    <col min="7382" max="7382" width="22.7109375" style="2" customWidth="1"/>
    <col min="7383" max="7618" width="9.140625" style="2"/>
    <col min="7619" max="7619" width="17.85546875" style="2" customWidth="1"/>
    <col min="7620" max="7620" width="15.7109375" style="2" customWidth="1"/>
    <col min="7621" max="7621" width="26.28515625" style="2" customWidth="1"/>
    <col min="7622" max="7637" width="5.85546875" style="2" customWidth="1"/>
    <col min="7638" max="7638" width="22.7109375" style="2" customWidth="1"/>
    <col min="7639" max="7874" width="9.140625" style="2"/>
    <col min="7875" max="7875" width="17.85546875" style="2" customWidth="1"/>
    <col min="7876" max="7876" width="15.7109375" style="2" customWidth="1"/>
    <col min="7877" max="7877" width="26.28515625" style="2" customWidth="1"/>
    <col min="7878" max="7893" width="5.85546875" style="2" customWidth="1"/>
    <col min="7894" max="7894" width="22.7109375" style="2" customWidth="1"/>
    <col min="7895" max="8130" width="9.140625" style="2"/>
    <col min="8131" max="8131" width="17.85546875" style="2" customWidth="1"/>
    <col min="8132" max="8132" width="15.7109375" style="2" customWidth="1"/>
    <col min="8133" max="8133" width="26.28515625" style="2" customWidth="1"/>
    <col min="8134" max="8149" width="5.85546875" style="2" customWidth="1"/>
    <col min="8150" max="8150" width="22.7109375" style="2" customWidth="1"/>
    <col min="8151" max="8386" width="9.140625" style="2"/>
    <col min="8387" max="8387" width="17.85546875" style="2" customWidth="1"/>
    <col min="8388" max="8388" width="15.7109375" style="2" customWidth="1"/>
    <col min="8389" max="8389" width="26.28515625" style="2" customWidth="1"/>
    <col min="8390" max="8405" width="5.85546875" style="2" customWidth="1"/>
    <col min="8406" max="8406" width="22.7109375" style="2" customWidth="1"/>
    <col min="8407" max="8642" width="9.140625" style="2"/>
    <col min="8643" max="8643" width="17.85546875" style="2" customWidth="1"/>
    <col min="8644" max="8644" width="15.7109375" style="2" customWidth="1"/>
    <col min="8645" max="8645" width="26.28515625" style="2" customWidth="1"/>
    <col min="8646" max="8661" width="5.85546875" style="2" customWidth="1"/>
    <col min="8662" max="8662" width="22.7109375" style="2" customWidth="1"/>
    <col min="8663" max="8898" width="9.140625" style="2"/>
    <col min="8899" max="8899" width="17.85546875" style="2" customWidth="1"/>
    <col min="8900" max="8900" width="15.7109375" style="2" customWidth="1"/>
    <col min="8901" max="8901" width="26.28515625" style="2" customWidth="1"/>
    <col min="8902" max="8917" width="5.85546875" style="2" customWidth="1"/>
    <col min="8918" max="8918" width="22.7109375" style="2" customWidth="1"/>
    <col min="8919" max="9154" width="9.140625" style="2"/>
    <col min="9155" max="9155" width="17.85546875" style="2" customWidth="1"/>
    <col min="9156" max="9156" width="15.7109375" style="2" customWidth="1"/>
    <col min="9157" max="9157" width="26.28515625" style="2" customWidth="1"/>
    <col min="9158" max="9173" width="5.85546875" style="2" customWidth="1"/>
    <col min="9174" max="9174" width="22.7109375" style="2" customWidth="1"/>
    <col min="9175" max="9410" width="9.140625" style="2"/>
    <col min="9411" max="9411" width="17.85546875" style="2" customWidth="1"/>
    <col min="9412" max="9412" width="15.7109375" style="2" customWidth="1"/>
    <col min="9413" max="9413" width="26.28515625" style="2" customWidth="1"/>
    <col min="9414" max="9429" width="5.85546875" style="2" customWidth="1"/>
    <col min="9430" max="9430" width="22.7109375" style="2" customWidth="1"/>
    <col min="9431" max="9666" width="9.140625" style="2"/>
    <col min="9667" max="9667" width="17.85546875" style="2" customWidth="1"/>
    <col min="9668" max="9668" width="15.7109375" style="2" customWidth="1"/>
    <col min="9669" max="9669" width="26.28515625" style="2" customWidth="1"/>
    <col min="9670" max="9685" width="5.85546875" style="2" customWidth="1"/>
    <col min="9686" max="9686" width="22.7109375" style="2" customWidth="1"/>
    <col min="9687" max="9922" width="9.140625" style="2"/>
    <col min="9923" max="9923" width="17.85546875" style="2" customWidth="1"/>
    <col min="9924" max="9924" width="15.7109375" style="2" customWidth="1"/>
    <col min="9925" max="9925" width="26.28515625" style="2" customWidth="1"/>
    <col min="9926" max="9941" width="5.85546875" style="2" customWidth="1"/>
    <col min="9942" max="9942" width="22.7109375" style="2" customWidth="1"/>
    <col min="9943" max="10178" width="9.140625" style="2"/>
    <col min="10179" max="10179" width="17.85546875" style="2" customWidth="1"/>
    <col min="10180" max="10180" width="15.7109375" style="2" customWidth="1"/>
    <col min="10181" max="10181" width="26.28515625" style="2" customWidth="1"/>
    <col min="10182" max="10197" width="5.85546875" style="2" customWidth="1"/>
    <col min="10198" max="10198" width="22.7109375" style="2" customWidth="1"/>
    <col min="10199" max="10434" width="9.140625" style="2"/>
    <col min="10435" max="10435" width="17.85546875" style="2" customWidth="1"/>
    <col min="10436" max="10436" width="15.7109375" style="2" customWidth="1"/>
    <col min="10437" max="10437" width="26.28515625" style="2" customWidth="1"/>
    <col min="10438" max="10453" width="5.85546875" style="2" customWidth="1"/>
    <col min="10454" max="10454" width="22.7109375" style="2" customWidth="1"/>
    <col min="10455" max="10690" width="9.140625" style="2"/>
    <col min="10691" max="10691" width="17.85546875" style="2" customWidth="1"/>
    <col min="10692" max="10692" width="15.7109375" style="2" customWidth="1"/>
    <col min="10693" max="10693" width="26.28515625" style="2" customWidth="1"/>
    <col min="10694" max="10709" width="5.85546875" style="2" customWidth="1"/>
    <col min="10710" max="10710" width="22.7109375" style="2" customWidth="1"/>
    <col min="10711" max="10946" width="9.140625" style="2"/>
    <col min="10947" max="10947" width="17.85546875" style="2" customWidth="1"/>
    <col min="10948" max="10948" width="15.7109375" style="2" customWidth="1"/>
    <col min="10949" max="10949" width="26.28515625" style="2" customWidth="1"/>
    <col min="10950" max="10965" width="5.85546875" style="2" customWidth="1"/>
    <col min="10966" max="10966" width="22.7109375" style="2" customWidth="1"/>
    <col min="10967" max="11202" width="9.140625" style="2"/>
    <col min="11203" max="11203" width="17.85546875" style="2" customWidth="1"/>
    <col min="11204" max="11204" width="15.7109375" style="2" customWidth="1"/>
    <col min="11205" max="11205" width="26.28515625" style="2" customWidth="1"/>
    <col min="11206" max="11221" width="5.85546875" style="2" customWidth="1"/>
    <col min="11222" max="11222" width="22.7109375" style="2" customWidth="1"/>
    <col min="11223" max="11458" width="9.140625" style="2"/>
    <col min="11459" max="11459" width="17.85546875" style="2" customWidth="1"/>
    <col min="11460" max="11460" width="15.7109375" style="2" customWidth="1"/>
    <col min="11461" max="11461" width="26.28515625" style="2" customWidth="1"/>
    <col min="11462" max="11477" width="5.85546875" style="2" customWidth="1"/>
    <col min="11478" max="11478" width="22.7109375" style="2" customWidth="1"/>
    <col min="11479" max="11714" width="9.140625" style="2"/>
    <col min="11715" max="11715" width="17.85546875" style="2" customWidth="1"/>
    <col min="11716" max="11716" width="15.7109375" style="2" customWidth="1"/>
    <col min="11717" max="11717" width="26.28515625" style="2" customWidth="1"/>
    <col min="11718" max="11733" width="5.85546875" style="2" customWidth="1"/>
    <col min="11734" max="11734" width="22.7109375" style="2" customWidth="1"/>
    <col min="11735" max="11970" width="9.140625" style="2"/>
    <col min="11971" max="11971" width="17.85546875" style="2" customWidth="1"/>
    <col min="11972" max="11972" width="15.7109375" style="2" customWidth="1"/>
    <col min="11973" max="11973" width="26.28515625" style="2" customWidth="1"/>
    <col min="11974" max="11989" width="5.85546875" style="2" customWidth="1"/>
    <col min="11990" max="11990" width="22.7109375" style="2" customWidth="1"/>
    <col min="11991" max="12226" width="9.140625" style="2"/>
    <col min="12227" max="12227" width="17.85546875" style="2" customWidth="1"/>
    <col min="12228" max="12228" width="15.7109375" style="2" customWidth="1"/>
    <col min="12229" max="12229" width="26.28515625" style="2" customWidth="1"/>
    <col min="12230" max="12245" width="5.85546875" style="2" customWidth="1"/>
    <col min="12246" max="12246" width="22.7109375" style="2" customWidth="1"/>
    <col min="12247" max="12482" width="9.140625" style="2"/>
    <col min="12483" max="12483" width="17.85546875" style="2" customWidth="1"/>
    <col min="12484" max="12484" width="15.7109375" style="2" customWidth="1"/>
    <col min="12485" max="12485" width="26.28515625" style="2" customWidth="1"/>
    <col min="12486" max="12501" width="5.85546875" style="2" customWidth="1"/>
    <col min="12502" max="12502" width="22.7109375" style="2" customWidth="1"/>
    <col min="12503" max="12738" width="9.140625" style="2"/>
    <col min="12739" max="12739" width="17.85546875" style="2" customWidth="1"/>
    <col min="12740" max="12740" width="15.7109375" style="2" customWidth="1"/>
    <col min="12741" max="12741" width="26.28515625" style="2" customWidth="1"/>
    <col min="12742" max="12757" width="5.85546875" style="2" customWidth="1"/>
    <col min="12758" max="12758" width="22.7109375" style="2" customWidth="1"/>
    <col min="12759" max="12994" width="9.140625" style="2"/>
    <col min="12995" max="12995" width="17.85546875" style="2" customWidth="1"/>
    <col min="12996" max="12996" width="15.7109375" style="2" customWidth="1"/>
    <col min="12997" max="12997" width="26.28515625" style="2" customWidth="1"/>
    <col min="12998" max="13013" width="5.85546875" style="2" customWidth="1"/>
    <col min="13014" max="13014" width="22.7109375" style="2" customWidth="1"/>
    <col min="13015" max="13250" width="9.140625" style="2"/>
    <col min="13251" max="13251" width="17.85546875" style="2" customWidth="1"/>
    <col min="13252" max="13252" width="15.7109375" style="2" customWidth="1"/>
    <col min="13253" max="13253" width="26.28515625" style="2" customWidth="1"/>
    <col min="13254" max="13269" width="5.85546875" style="2" customWidth="1"/>
    <col min="13270" max="13270" width="22.7109375" style="2" customWidth="1"/>
    <col min="13271" max="13506" width="9.140625" style="2"/>
    <col min="13507" max="13507" width="17.85546875" style="2" customWidth="1"/>
    <col min="13508" max="13508" width="15.7109375" style="2" customWidth="1"/>
    <col min="13509" max="13509" width="26.28515625" style="2" customWidth="1"/>
    <col min="13510" max="13525" width="5.85546875" style="2" customWidth="1"/>
    <col min="13526" max="13526" width="22.7109375" style="2" customWidth="1"/>
    <col min="13527" max="13762" width="9.140625" style="2"/>
    <col min="13763" max="13763" width="17.85546875" style="2" customWidth="1"/>
    <col min="13764" max="13764" width="15.7109375" style="2" customWidth="1"/>
    <col min="13765" max="13765" width="26.28515625" style="2" customWidth="1"/>
    <col min="13766" max="13781" width="5.85546875" style="2" customWidth="1"/>
    <col min="13782" max="13782" width="22.7109375" style="2" customWidth="1"/>
    <col min="13783" max="14018" width="9.140625" style="2"/>
    <col min="14019" max="14019" width="17.85546875" style="2" customWidth="1"/>
    <col min="14020" max="14020" width="15.7109375" style="2" customWidth="1"/>
    <col min="14021" max="14021" width="26.28515625" style="2" customWidth="1"/>
    <col min="14022" max="14037" width="5.85546875" style="2" customWidth="1"/>
    <col min="14038" max="14038" width="22.7109375" style="2" customWidth="1"/>
    <col min="14039" max="14274" width="9.140625" style="2"/>
    <col min="14275" max="14275" width="17.85546875" style="2" customWidth="1"/>
    <col min="14276" max="14276" width="15.7109375" style="2" customWidth="1"/>
    <col min="14277" max="14277" width="26.28515625" style="2" customWidth="1"/>
    <col min="14278" max="14293" width="5.85546875" style="2" customWidth="1"/>
    <col min="14294" max="14294" width="22.7109375" style="2" customWidth="1"/>
    <col min="14295" max="14530" width="9.140625" style="2"/>
    <col min="14531" max="14531" width="17.85546875" style="2" customWidth="1"/>
    <col min="14532" max="14532" width="15.7109375" style="2" customWidth="1"/>
    <col min="14533" max="14533" width="26.28515625" style="2" customWidth="1"/>
    <col min="14534" max="14549" width="5.85546875" style="2" customWidth="1"/>
    <col min="14550" max="14550" width="22.7109375" style="2" customWidth="1"/>
    <col min="14551" max="14786" width="9.140625" style="2"/>
    <col min="14787" max="14787" width="17.85546875" style="2" customWidth="1"/>
    <col min="14788" max="14788" width="15.7109375" style="2" customWidth="1"/>
    <col min="14789" max="14789" width="26.28515625" style="2" customWidth="1"/>
    <col min="14790" max="14805" width="5.85546875" style="2" customWidth="1"/>
    <col min="14806" max="14806" width="22.7109375" style="2" customWidth="1"/>
    <col min="14807" max="15042" width="9.140625" style="2"/>
    <col min="15043" max="15043" width="17.85546875" style="2" customWidth="1"/>
    <col min="15044" max="15044" width="15.7109375" style="2" customWidth="1"/>
    <col min="15045" max="15045" width="26.28515625" style="2" customWidth="1"/>
    <col min="15046" max="15061" width="5.85546875" style="2" customWidth="1"/>
    <col min="15062" max="15062" width="22.7109375" style="2" customWidth="1"/>
    <col min="15063" max="15298" width="9.140625" style="2"/>
    <col min="15299" max="15299" width="17.85546875" style="2" customWidth="1"/>
    <col min="15300" max="15300" width="15.7109375" style="2" customWidth="1"/>
    <col min="15301" max="15301" width="26.28515625" style="2" customWidth="1"/>
    <col min="15302" max="15317" width="5.85546875" style="2" customWidth="1"/>
    <col min="15318" max="15318" width="22.7109375" style="2" customWidth="1"/>
    <col min="15319" max="15554" width="9.140625" style="2"/>
    <col min="15555" max="15555" width="17.85546875" style="2" customWidth="1"/>
    <col min="15556" max="15556" width="15.7109375" style="2" customWidth="1"/>
    <col min="15557" max="15557" width="26.28515625" style="2" customWidth="1"/>
    <col min="15558" max="15573" width="5.85546875" style="2" customWidth="1"/>
    <col min="15574" max="15574" width="22.7109375" style="2" customWidth="1"/>
    <col min="15575" max="15810" width="9.140625" style="2"/>
    <col min="15811" max="15811" width="17.85546875" style="2" customWidth="1"/>
    <col min="15812" max="15812" width="15.7109375" style="2" customWidth="1"/>
    <col min="15813" max="15813" width="26.28515625" style="2" customWidth="1"/>
    <col min="15814" max="15829" width="5.85546875" style="2" customWidth="1"/>
    <col min="15830" max="15830" width="22.7109375" style="2" customWidth="1"/>
    <col min="15831" max="16066" width="9.140625" style="2"/>
    <col min="16067" max="16067" width="17.85546875" style="2" customWidth="1"/>
    <col min="16068" max="16068" width="15.7109375" style="2" customWidth="1"/>
    <col min="16069" max="16069" width="26.28515625" style="2" customWidth="1"/>
    <col min="16070" max="16085" width="5.85546875" style="2" customWidth="1"/>
    <col min="16086" max="16086" width="22.7109375" style="2" customWidth="1"/>
    <col min="16087" max="16384" width="9.140625" style="2"/>
  </cols>
  <sheetData>
    <row r="1" spans="1:20" ht="15.75" x14ac:dyDescent="0.25">
      <c r="A1" s="168" t="s">
        <v>163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20" ht="15.75" x14ac:dyDescent="0.25">
      <c r="A2" s="168" t="s">
        <v>40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20" ht="7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0" s="14" customFormat="1" ht="12.75" x14ac:dyDescent="0.2">
      <c r="A4" s="137" t="s">
        <v>130</v>
      </c>
      <c r="B4" s="169" t="s">
        <v>131</v>
      </c>
      <c r="C4" s="137" t="s">
        <v>98</v>
      </c>
      <c r="D4" s="151" t="s">
        <v>12</v>
      </c>
      <c r="E4" s="151"/>
      <c r="F4" s="151"/>
      <c r="G4" s="151"/>
      <c r="H4" s="154" t="s">
        <v>160</v>
      </c>
      <c r="I4" s="155"/>
      <c r="J4" s="155"/>
      <c r="K4" s="155"/>
      <c r="L4" s="155"/>
      <c r="M4" s="155"/>
      <c r="N4" s="155"/>
      <c r="O4" s="155"/>
      <c r="P4" s="155"/>
      <c r="Q4" s="156"/>
    </row>
    <row r="5" spans="1:20" s="14" customFormat="1" ht="12.75" customHeight="1" x14ac:dyDescent="0.2">
      <c r="A5" s="137"/>
      <c r="B5" s="170"/>
      <c r="C5" s="137"/>
      <c r="D5" s="151" t="s">
        <v>13</v>
      </c>
      <c r="E5" s="151" t="s">
        <v>14</v>
      </c>
      <c r="F5" s="151" t="s">
        <v>15</v>
      </c>
      <c r="G5" s="151" t="s">
        <v>16</v>
      </c>
      <c r="H5" s="157"/>
      <c r="I5" s="139"/>
      <c r="J5" s="139"/>
      <c r="K5" s="139"/>
      <c r="L5" s="139"/>
      <c r="M5" s="139"/>
      <c r="N5" s="139"/>
      <c r="O5" s="139"/>
      <c r="P5" s="139"/>
      <c r="Q5" s="158"/>
    </row>
    <row r="6" spans="1:20" s="14" customFormat="1" ht="12.75" x14ac:dyDescent="0.2">
      <c r="A6" s="137"/>
      <c r="B6" s="170"/>
      <c r="C6" s="137"/>
      <c r="D6" s="151"/>
      <c r="E6" s="151"/>
      <c r="F6" s="151"/>
      <c r="G6" s="151"/>
      <c r="H6" s="159"/>
      <c r="I6" s="140"/>
      <c r="J6" s="140"/>
      <c r="K6" s="140"/>
      <c r="L6" s="140"/>
      <c r="M6" s="140"/>
      <c r="N6" s="140"/>
      <c r="O6" s="140"/>
      <c r="P6" s="140"/>
      <c r="Q6" s="160"/>
    </row>
    <row r="7" spans="1:20" s="14" customFormat="1" ht="25.5" customHeight="1" x14ac:dyDescent="0.2">
      <c r="A7" s="137"/>
      <c r="B7" s="171"/>
      <c r="C7" s="137"/>
      <c r="D7" s="151"/>
      <c r="E7" s="151"/>
      <c r="F7" s="151"/>
      <c r="G7" s="151"/>
      <c r="H7" s="18" t="s">
        <v>2</v>
      </c>
      <c r="I7" s="18" t="s">
        <v>3</v>
      </c>
      <c r="J7" s="18" t="s">
        <v>2</v>
      </c>
      <c r="K7" s="18" t="s">
        <v>3</v>
      </c>
      <c r="L7" s="18" t="s">
        <v>2</v>
      </c>
      <c r="M7" s="18" t="s">
        <v>3</v>
      </c>
      <c r="N7" s="18" t="s">
        <v>2</v>
      </c>
      <c r="O7" s="18" t="s">
        <v>3</v>
      </c>
      <c r="P7" s="18" t="s">
        <v>164</v>
      </c>
      <c r="Q7" s="18" t="s">
        <v>165</v>
      </c>
    </row>
    <row r="8" spans="1:20" s="14" customFormat="1" ht="25.5" x14ac:dyDescent="0.2">
      <c r="A8" s="161" t="s">
        <v>63</v>
      </c>
      <c r="B8" s="162" t="s">
        <v>116</v>
      </c>
      <c r="C8" s="37" t="s">
        <v>17</v>
      </c>
      <c r="D8" s="53"/>
      <c r="E8" s="53"/>
      <c r="F8" s="53" t="s">
        <v>44</v>
      </c>
      <c r="G8" s="53"/>
      <c r="H8" s="36">
        <v>189779502.22</v>
      </c>
      <c r="I8" s="36">
        <v>189345389.30000001</v>
      </c>
      <c r="J8" s="36" t="e">
        <f t="shared" ref="J8:O8" si="0">J9</f>
        <v>#REF!</v>
      </c>
      <c r="K8" s="36" t="e">
        <f t="shared" si="0"/>
        <v>#REF!</v>
      </c>
      <c r="L8" s="36" t="e">
        <f t="shared" si="0"/>
        <v>#REF!</v>
      </c>
      <c r="M8" s="36" t="e">
        <f t="shared" si="0"/>
        <v>#REF!</v>
      </c>
      <c r="N8" s="36" t="e">
        <f t="shared" si="0"/>
        <v>#REF!</v>
      </c>
      <c r="O8" s="36" t="e">
        <f t="shared" si="0"/>
        <v>#REF!</v>
      </c>
      <c r="P8" s="86">
        <f>P10+P15</f>
        <v>3169887</v>
      </c>
      <c r="Q8" s="86">
        <f>Q10+Q15</f>
        <v>3169887</v>
      </c>
    </row>
    <row r="9" spans="1:20" s="14" customFormat="1" ht="42.6" customHeight="1" x14ac:dyDescent="0.2">
      <c r="A9" s="161"/>
      <c r="B9" s="163"/>
      <c r="C9" s="37" t="s">
        <v>64</v>
      </c>
      <c r="D9" s="54"/>
      <c r="E9" s="53"/>
      <c r="F9" s="85"/>
      <c r="G9" s="53"/>
      <c r="H9" s="34">
        <v>189779502.22</v>
      </c>
      <c r="I9" s="34">
        <v>189345389.30000001</v>
      </c>
      <c r="J9" s="34" t="e">
        <f>J10+#REF!+#REF!+#REF!</f>
        <v>#REF!</v>
      </c>
      <c r="K9" s="34" t="e">
        <f>K10+#REF!+#REF!+#REF!</f>
        <v>#REF!</v>
      </c>
      <c r="L9" s="34" t="e">
        <f>L10+#REF!+#REF!+#REF!</f>
        <v>#REF!</v>
      </c>
      <c r="M9" s="34" t="e">
        <f>M10+#REF!+#REF!+#REF!</f>
        <v>#REF!</v>
      </c>
      <c r="N9" s="34" t="e">
        <f>N10+#REF!+#REF!+#REF!</f>
        <v>#REF!</v>
      </c>
      <c r="O9" s="34" t="e">
        <f>O10+#REF!+#REF!+#REF!</f>
        <v>#REF!</v>
      </c>
      <c r="P9" s="87"/>
      <c r="Q9" s="87"/>
    </row>
    <row r="10" spans="1:20" s="14" customFormat="1" ht="30.6" customHeight="1" x14ac:dyDescent="0.2">
      <c r="A10" s="164" t="s">
        <v>117</v>
      </c>
      <c r="B10" s="166" t="s">
        <v>115</v>
      </c>
      <c r="C10" s="43" t="s">
        <v>17</v>
      </c>
      <c r="D10" s="51"/>
      <c r="E10" s="52"/>
      <c r="F10" s="52" t="s">
        <v>45</v>
      </c>
      <c r="G10" s="52"/>
      <c r="H10" s="5">
        <v>26866896.91</v>
      </c>
      <c r="I10" s="5">
        <v>26861116.73</v>
      </c>
      <c r="J10" s="5">
        <f t="shared" ref="J10:O10" si="1">SUM(J11:J14)</f>
        <v>0</v>
      </c>
      <c r="K10" s="5">
        <f t="shared" si="1"/>
        <v>0</v>
      </c>
      <c r="L10" s="5">
        <f t="shared" si="1"/>
        <v>0</v>
      </c>
      <c r="M10" s="5">
        <f t="shared" si="1"/>
        <v>0</v>
      </c>
      <c r="N10" s="5">
        <f t="shared" si="1"/>
        <v>0</v>
      </c>
      <c r="O10" s="5">
        <f t="shared" si="1"/>
        <v>0</v>
      </c>
      <c r="P10" s="88">
        <f>P11+P13+P14</f>
        <v>2601000</v>
      </c>
      <c r="Q10" s="88">
        <f>Q11+Q13+Q14</f>
        <v>2601000</v>
      </c>
      <c r="T10" s="14" t="s">
        <v>159</v>
      </c>
    </row>
    <row r="11" spans="1:20" s="14" customFormat="1" ht="12.75" hidden="1" x14ac:dyDescent="0.2">
      <c r="A11" s="165"/>
      <c r="B11" s="167"/>
      <c r="C11" s="113" t="s">
        <v>20</v>
      </c>
      <c r="D11" s="152" t="s">
        <v>21</v>
      </c>
      <c r="E11" s="147" t="s">
        <v>19</v>
      </c>
      <c r="F11" s="147" t="s">
        <v>43</v>
      </c>
      <c r="G11" s="147" t="s">
        <v>24</v>
      </c>
      <c r="H11" s="5">
        <v>26866896.91</v>
      </c>
      <c r="I11" s="5">
        <v>26861116.73</v>
      </c>
      <c r="J11" s="5"/>
      <c r="K11" s="5"/>
      <c r="L11" s="5"/>
      <c r="M11" s="5"/>
      <c r="N11" s="5"/>
      <c r="O11" s="5"/>
      <c r="P11" s="149">
        <v>400000</v>
      </c>
      <c r="Q11" s="149">
        <v>400000</v>
      </c>
    </row>
    <row r="12" spans="1:20" s="14" customFormat="1" ht="93" customHeight="1" x14ac:dyDescent="0.2">
      <c r="A12" s="165"/>
      <c r="B12" s="43" t="s">
        <v>41</v>
      </c>
      <c r="C12" s="121"/>
      <c r="D12" s="153"/>
      <c r="E12" s="148"/>
      <c r="F12" s="148"/>
      <c r="G12" s="148"/>
      <c r="H12" s="5"/>
      <c r="I12" s="5"/>
      <c r="J12" s="5"/>
      <c r="K12" s="5"/>
      <c r="L12" s="5"/>
      <c r="M12" s="5"/>
      <c r="N12" s="5"/>
      <c r="O12" s="5"/>
      <c r="P12" s="150"/>
      <c r="Q12" s="150"/>
    </row>
    <row r="13" spans="1:20" s="14" customFormat="1" ht="106.5" customHeight="1" x14ac:dyDescent="0.2">
      <c r="A13" s="165"/>
      <c r="B13" s="92" t="s">
        <v>167</v>
      </c>
      <c r="C13" s="121"/>
      <c r="D13" s="70" t="s">
        <v>21</v>
      </c>
      <c r="E13" s="56" t="s">
        <v>19</v>
      </c>
      <c r="F13" s="56" t="s">
        <v>62</v>
      </c>
      <c r="G13" s="56" t="s">
        <v>23</v>
      </c>
      <c r="H13" s="5"/>
      <c r="I13" s="5"/>
      <c r="J13" s="5"/>
      <c r="K13" s="5"/>
      <c r="L13" s="5"/>
      <c r="M13" s="5"/>
      <c r="N13" s="5"/>
      <c r="O13" s="5"/>
      <c r="P13" s="97">
        <v>1000</v>
      </c>
      <c r="Q13" s="97">
        <v>1000</v>
      </c>
    </row>
    <row r="14" spans="1:20" s="14" customFormat="1" ht="67.5" customHeight="1" x14ac:dyDescent="0.2">
      <c r="A14" s="165"/>
      <c r="B14" s="92" t="s">
        <v>168</v>
      </c>
      <c r="C14" s="121"/>
      <c r="D14" s="93" t="s">
        <v>21</v>
      </c>
      <c r="E14" s="94" t="s">
        <v>25</v>
      </c>
      <c r="F14" s="94" t="s">
        <v>166</v>
      </c>
      <c r="G14" s="94" t="s">
        <v>24</v>
      </c>
      <c r="H14" s="96"/>
      <c r="I14" s="96"/>
      <c r="J14" s="96"/>
      <c r="K14" s="96"/>
      <c r="L14" s="96"/>
      <c r="M14" s="96"/>
      <c r="N14" s="96"/>
      <c r="O14" s="96"/>
      <c r="P14" s="95">
        <v>2200000</v>
      </c>
      <c r="Q14" s="95">
        <v>2200000</v>
      </c>
    </row>
    <row r="15" spans="1:20" s="14" customFormat="1" ht="25.5" x14ac:dyDescent="0.2">
      <c r="A15" s="113" t="s">
        <v>118</v>
      </c>
      <c r="B15" s="40" t="s">
        <v>114</v>
      </c>
      <c r="C15" s="43" t="s">
        <v>17</v>
      </c>
      <c r="D15" s="51"/>
      <c r="E15" s="52"/>
      <c r="F15" s="52" t="s">
        <v>46</v>
      </c>
      <c r="G15" s="52"/>
      <c r="H15" s="3">
        <v>96846308.909999996</v>
      </c>
      <c r="I15" s="3">
        <v>96619367.559999987</v>
      </c>
      <c r="J15" s="5"/>
      <c r="K15" s="5"/>
      <c r="L15" s="5"/>
      <c r="M15" s="5"/>
      <c r="N15" s="5"/>
      <c r="O15" s="5"/>
      <c r="P15" s="88">
        <f>P16+P17</f>
        <v>568887</v>
      </c>
      <c r="Q15" s="88">
        <f>Q16+Q17</f>
        <v>568887</v>
      </c>
    </row>
    <row r="16" spans="1:20" s="14" customFormat="1" ht="80.25" customHeight="1" x14ac:dyDescent="0.2">
      <c r="A16" s="121"/>
      <c r="B16" s="43" t="s">
        <v>42</v>
      </c>
      <c r="C16" s="113" t="s">
        <v>20</v>
      </c>
      <c r="D16" s="51" t="s">
        <v>21</v>
      </c>
      <c r="E16" s="52" t="s">
        <v>18</v>
      </c>
      <c r="F16" s="52" t="s">
        <v>47</v>
      </c>
      <c r="G16" s="52" t="s">
        <v>24</v>
      </c>
      <c r="H16" s="3">
        <v>16297.16</v>
      </c>
      <c r="I16" s="3">
        <v>16297.16</v>
      </c>
      <c r="J16" s="5"/>
      <c r="K16" s="5"/>
      <c r="L16" s="5"/>
      <c r="M16" s="5"/>
      <c r="N16" s="5"/>
      <c r="O16" s="5"/>
      <c r="P16" s="63">
        <v>44000</v>
      </c>
      <c r="Q16" s="63">
        <v>44000</v>
      </c>
    </row>
    <row r="17" spans="1:17" ht="104.25" customHeight="1" x14ac:dyDescent="0.25">
      <c r="A17" s="177"/>
      <c r="B17" s="69" t="s">
        <v>181</v>
      </c>
      <c r="C17" s="177"/>
      <c r="D17" s="51" t="s">
        <v>21</v>
      </c>
      <c r="E17" s="52" t="s">
        <v>18</v>
      </c>
      <c r="F17" s="52" t="s">
        <v>182</v>
      </c>
      <c r="G17" s="52" t="s">
        <v>23</v>
      </c>
      <c r="H17" s="3" t="e">
        <f>#REF!</f>
        <v>#REF!</v>
      </c>
      <c r="I17" s="3" t="e">
        <f>#REF!</f>
        <v>#REF!</v>
      </c>
      <c r="J17" s="5" t="e">
        <f>#REF!</f>
        <v>#REF!</v>
      </c>
      <c r="K17" s="5" t="e">
        <f>#REF!</f>
        <v>#REF!</v>
      </c>
      <c r="L17" s="5" t="e">
        <f>#REF!</f>
        <v>#REF!</v>
      </c>
      <c r="M17" s="5" t="e">
        <f>#REF!</f>
        <v>#REF!</v>
      </c>
      <c r="N17" s="5" t="e">
        <f>#REF!</f>
        <v>#REF!</v>
      </c>
      <c r="O17" s="5" t="e">
        <f>#REF!</f>
        <v>#REF!</v>
      </c>
      <c r="P17" s="63">
        <v>524887</v>
      </c>
      <c r="Q17" s="63">
        <v>524887</v>
      </c>
    </row>
    <row r="18" spans="1:17" ht="28.15" customHeight="1" x14ac:dyDescent="0.25">
      <c r="A18" s="161" t="s">
        <v>55</v>
      </c>
      <c r="B18" s="162" t="s">
        <v>113</v>
      </c>
      <c r="C18" s="37" t="s">
        <v>17</v>
      </c>
      <c r="D18" s="53"/>
      <c r="E18" s="53"/>
      <c r="F18" s="53" t="s">
        <v>99</v>
      </c>
      <c r="G18" s="53"/>
      <c r="H18" s="36">
        <v>189779502.22</v>
      </c>
      <c r="I18" s="36">
        <v>189345389.30000001</v>
      </c>
      <c r="J18" s="36" t="e">
        <f t="shared" ref="J18:O18" si="2">J19</f>
        <v>#REF!</v>
      </c>
      <c r="K18" s="36" t="e">
        <f t="shared" si="2"/>
        <v>#REF!</v>
      </c>
      <c r="L18" s="36" t="e">
        <f t="shared" si="2"/>
        <v>#REF!</v>
      </c>
      <c r="M18" s="36" t="e">
        <f t="shared" si="2"/>
        <v>#REF!</v>
      </c>
      <c r="N18" s="36" t="e">
        <f t="shared" si="2"/>
        <v>#REF!</v>
      </c>
      <c r="O18" s="36" t="e">
        <f t="shared" si="2"/>
        <v>#REF!</v>
      </c>
      <c r="P18" s="86">
        <f>P20</f>
        <v>1076675.31</v>
      </c>
      <c r="Q18" s="86">
        <f>Q20</f>
        <v>1076675.31</v>
      </c>
    </row>
    <row r="19" spans="1:17" ht="40.9" customHeight="1" x14ac:dyDescent="0.25">
      <c r="A19" s="161"/>
      <c r="B19" s="178"/>
      <c r="C19" s="37" t="s">
        <v>64</v>
      </c>
      <c r="D19" s="54"/>
      <c r="E19" s="53"/>
      <c r="F19" s="53"/>
      <c r="G19" s="53"/>
      <c r="H19" s="34">
        <v>189779502.22</v>
      </c>
      <c r="I19" s="34">
        <v>189345389.30000001</v>
      </c>
      <c r="J19" s="34" t="e">
        <f>#REF!+#REF!+#REF!+#REF!</f>
        <v>#REF!</v>
      </c>
      <c r="K19" s="34" t="e">
        <f>#REF!+#REF!+#REF!+#REF!</f>
        <v>#REF!</v>
      </c>
      <c r="L19" s="34" t="e">
        <f>#REF!+#REF!+#REF!+#REF!</f>
        <v>#REF!</v>
      </c>
      <c r="M19" s="34" t="e">
        <f>#REF!+#REF!+#REF!+#REF!</f>
        <v>#REF!</v>
      </c>
      <c r="N19" s="34" t="e">
        <f>#REF!+#REF!+#REF!+#REF!</f>
        <v>#REF!</v>
      </c>
      <c r="O19" s="34" t="e">
        <f>#REF!+#REF!+#REF!+#REF!</f>
        <v>#REF!</v>
      </c>
      <c r="P19" s="87"/>
      <c r="Q19" s="87"/>
    </row>
    <row r="20" spans="1:17" ht="51" customHeight="1" x14ac:dyDescent="0.25">
      <c r="A20" s="113" t="s">
        <v>169</v>
      </c>
      <c r="B20" s="40" t="s">
        <v>158</v>
      </c>
      <c r="C20" s="69" t="s">
        <v>17</v>
      </c>
      <c r="D20" s="51"/>
      <c r="E20" s="51"/>
      <c r="F20" s="55" t="s">
        <v>170</v>
      </c>
      <c r="G20" s="55"/>
      <c r="H20" s="3">
        <v>30475017.560000002</v>
      </c>
      <c r="I20" s="3">
        <v>30471516.800000001</v>
      </c>
      <c r="J20" s="5"/>
      <c r="K20" s="5"/>
      <c r="L20" s="5"/>
      <c r="M20" s="5"/>
      <c r="N20" s="5"/>
      <c r="O20" s="5"/>
      <c r="P20" s="88">
        <f>P21</f>
        <v>1076675.31</v>
      </c>
      <c r="Q20" s="88">
        <f>Q21</f>
        <v>1076675.31</v>
      </c>
    </row>
    <row r="21" spans="1:17" ht="89.25" x14ac:dyDescent="0.25">
      <c r="A21" s="122"/>
      <c r="B21" s="69" t="s">
        <v>140</v>
      </c>
      <c r="C21" s="68" t="s">
        <v>20</v>
      </c>
      <c r="D21" s="51" t="s">
        <v>21</v>
      </c>
      <c r="E21" s="52" t="s">
        <v>139</v>
      </c>
      <c r="F21" s="56" t="s">
        <v>141</v>
      </c>
      <c r="G21" s="52" t="s">
        <v>24</v>
      </c>
      <c r="H21" s="3">
        <v>2246699</v>
      </c>
      <c r="I21" s="3">
        <v>2246699</v>
      </c>
      <c r="J21" s="4"/>
      <c r="K21" s="4"/>
      <c r="L21" s="3"/>
      <c r="M21" s="4"/>
      <c r="N21" s="3"/>
      <c r="O21" s="3"/>
      <c r="P21" s="89">
        <v>1076675.31</v>
      </c>
      <c r="Q21" s="89">
        <v>1076675.31</v>
      </c>
    </row>
    <row r="22" spans="1:17" ht="25.5" x14ac:dyDescent="0.25">
      <c r="A22" s="161" t="s">
        <v>55</v>
      </c>
      <c r="B22" s="162" t="s">
        <v>134</v>
      </c>
      <c r="C22" s="37" t="s">
        <v>17</v>
      </c>
      <c r="D22" s="53"/>
      <c r="E22" s="53"/>
      <c r="F22" s="53" t="s">
        <v>72</v>
      </c>
      <c r="G22" s="53"/>
      <c r="H22" s="36">
        <v>189779502.22</v>
      </c>
      <c r="I22" s="36">
        <v>189345389.30000001</v>
      </c>
      <c r="J22" s="36" t="e">
        <f t="shared" ref="J22:O22" si="3">J23</f>
        <v>#REF!</v>
      </c>
      <c r="K22" s="36" t="e">
        <f t="shared" si="3"/>
        <v>#REF!</v>
      </c>
      <c r="L22" s="36" t="e">
        <f t="shared" si="3"/>
        <v>#REF!</v>
      </c>
      <c r="M22" s="36" t="e">
        <f t="shared" si="3"/>
        <v>#REF!</v>
      </c>
      <c r="N22" s="36" t="e">
        <f t="shared" si="3"/>
        <v>#REF!</v>
      </c>
      <c r="O22" s="36" t="e">
        <f t="shared" si="3"/>
        <v>#REF!</v>
      </c>
      <c r="P22" s="86">
        <f>P24</f>
        <v>51592637.830000006</v>
      </c>
      <c r="Q22" s="86">
        <f>Q24</f>
        <v>51092623.270000003</v>
      </c>
    </row>
    <row r="23" spans="1:17" ht="38.25" x14ac:dyDescent="0.25">
      <c r="A23" s="161"/>
      <c r="B23" s="178"/>
      <c r="C23" s="37" t="s">
        <v>64</v>
      </c>
      <c r="D23" s="54"/>
      <c r="E23" s="53"/>
      <c r="F23" s="53"/>
      <c r="G23" s="53"/>
      <c r="H23" s="34">
        <v>189779502.22</v>
      </c>
      <c r="I23" s="34">
        <v>189345389.30000001</v>
      </c>
      <c r="J23" s="34" t="e">
        <f>#REF!+#REF!+#REF!+#REF!</f>
        <v>#REF!</v>
      </c>
      <c r="K23" s="34" t="e">
        <f>#REF!+#REF!+#REF!+#REF!</f>
        <v>#REF!</v>
      </c>
      <c r="L23" s="34" t="e">
        <f>#REF!+#REF!+#REF!+#REF!</f>
        <v>#REF!</v>
      </c>
      <c r="M23" s="34" t="e">
        <f>#REF!+#REF!+#REF!+#REF!</f>
        <v>#REF!</v>
      </c>
      <c r="N23" s="34" t="e">
        <f>#REF!+#REF!+#REF!+#REF!</f>
        <v>#REF!</v>
      </c>
      <c r="O23" s="34" t="e">
        <f>#REF!+#REF!+#REF!+#REF!</f>
        <v>#REF!</v>
      </c>
      <c r="P23" s="87"/>
      <c r="Q23" s="87"/>
    </row>
    <row r="24" spans="1:17" ht="25.5" x14ac:dyDescent="0.25">
      <c r="A24" s="113" t="s">
        <v>142</v>
      </c>
      <c r="B24" s="40" t="s">
        <v>56</v>
      </c>
      <c r="C24" s="69" t="s">
        <v>17</v>
      </c>
      <c r="D24" s="51"/>
      <c r="E24" s="52"/>
      <c r="F24" s="52" t="s">
        <v>161</v>
      </c>
      <c r="G24" s="52"/>
      <c r="H24" s="3">
        <v>96846308.909999996</v>
      </c>
      <c r="I24" s="3">
        <v>96619367.559999987</v>
      </c>
      <c r="J24" s="5"/>
      <c r="K24" s="5"/>
      <c r="L24" s="5"/>
      <c r="M24" s="5"/>
      <c r="N24" s="5"/>
      <c r="O24" s="5"/>
      <c r="P24" s="88">
        <f>P25+P26+P27+P28+P29+P30+P31+P32+P33+P34+P35+P36+P37+P38+P39+P40+P41+P42</f>
        <v>51592637.830000006</v>
      </c>
      <c r="Q24" s="88">
        <f>Q25+Q26+Q27+Q28+Q29+Q30+Q31+Q32+Q33+Q34+Q35+Q36+Q37+Q38+Q39+Q40+Q41+Q42</f>
        <v>51092623.270000003</v>
      </c>
    </row>
    <row r="25" spans="1:17" ht="63.75" x14ac:dyDescent="0.25">
      <c r="A25" s="121"/>
      <c r="B25" s="69" t="s">
        <v>145</v>
      </c>
      <c r="C25" s="121" t="s">
        <v>20</v>
      </c>
      <c r="D25" s="51" t="s">
        <v>21</v>
      </c>
      <c r="E25" s="52" t="s">
        <v>25</v>
      </c>
      <c r="F25" s="52" t="s">
        <v>67</v>
      </c>
      <c r="G25" s="52" t="s">
        <v>24</v>
      </c>
      <c r="H25" s="3"/>
      <c r="I25" s="3"/>
      <c r="J25" s="5"/>
      <c r="K25" s="5"/>
      <c r="L25" s="5"/>
      <c r="M25" s="5"/>
      <c r="N25" s="5"/>
      <c r="O25" s="5"/>
      <c r="P25" s="63">
        <v>244000</v>
      </c>
      <c r="Q25" s="63">
        <v>244000</v>
      </c>
    </row>
    <row r="26" spans="1:17" ht="66" customHeight="1" x14ac:dyDescent="0.25">
      <c r="A26" s="121"/>
      <c r="B26" s="69" t="s">
        <v>144</v>
      </c>
      <c r="C26" s="177"/>
      <c r="D26" s="51" t="s">
        <v>21</v>
      </c>
      <c r="E26" s="52" t="s">
        <v>25</v>
      </c>
      <c r="F26" s="56" t="s">
        <v>68</v>
      </c>
      <c r="G26" s="52" t="s">
        <v>26</v>
      </c>
      <c r="H26" s="3">
        <v>16297.16</v>
      </c>
      <c r="I26" s="3">
        <v>16297.16</v>
      </c>
      <c r="J26" s="5"/>
      <c r="K26" s="5"/>
      <c r="L26" s="5"/>
      <c r="M26" s="5"/>
      <c r="N26" s="5"/>
      <c r="O26" s="5"/>
      <c r="P26" s="63">
        <v>6262329.4000000004</v>
      </c>
      <c r="Q26" s="63">
        <v>6262329.4000000004</v>
      </c>
    </row>
    <row r="27" spans="1:17" ht="66" customHeight="1" x14ac:dyDescent="0.25">
      <c r="A27" s="121"/>
      <c r="B27" s="69" t="s">
        <v>144</v>
      </c>
      <c r="C27" s="177"/>
      <c r="D27" s="51" t="s">
        <v>21</v>
      </c>
      <c r="E27" s="52" t="s">
        <v>25</v>
      </c>
      <c r="F27" s="56" t="s">
        <v>68</v>
      </c>
      <c r="G27" s="52" t="s">
        <v>27</v>
      </c>
      <c r="H27" s="3"/>
      <c r="I27" s="3"/>
      <c r="J27" s="5"/>
      <c r="K27" s="5"/>
      <c r="L27" s="5"/>
      <c r="M27" s="5"/>
      <c r="N27" s="5"/>
      <c r="O27" s="5"/>
      <c r="P27" s="63">
        <v>1891223.48</v>
      </c>
      <c r="Q27" s="63">
        <v>1891223.48</v>
      </c>
    </row>
    <row r="28" spans="1:17" ht="66" customHeight="1" x14ac:dyDescent="0.25">
      <c r="A28" s="121"/>
      <c r="B28" s="69" t="s">
        <v>144</v>
      </c>
      <c r="C28" s="177"/>
      <c r="D28" s="51" t="s">
        <v>21</v>
      </c>
      <c r="E28" s="52" t="s">
        <v>25</v>
      </c>
      <c r="F28" s="56" t="s">
        <v>68</v>
      </c>
      <c r="G28" s="52" t="s">
        <v>24</v>
      </c>
      <c r="H28" s="3"/>
      <c r="I28" s="3"/>
      <c r="J28" s="5"/>
      <c r="K28" s="5"/>
      <c r="L28" s="5"/>
      <c r="M28" s="5"/>
      <c r="N28" s="5"/>
      <c r="O28" s="5"/>
      <c r="P28" s="63">
        <v>18008260.609999999</v>
      </c>
      <c r="Q28" s="63">
        <v>17979150.530000001</v>
      </c>
    </row>
    <row r="29" spans="1:17" ht="66" customHeight="1" x14ac:dyDescent="0.25">
      <c r="A29" s="121"/>
      <c r="B29" s="69" t="s">
        <v>144</v>
      </c>
      <c r="C29" s="177"/>
      <c r="D29" s="51" t="s">
        <v>21</v>
      </c>
      <c r="E29" s="52" t="s">
        <v>25</v>
      </c>
      <c r="F29" s="56" t="s">
        <v>68</v>
      </c>
      <c r="G29" s="52" t="s">
        <v>48</v>
      </c>
      <c r="H29" s="3"/>
      <c r="I29" s="3"/>
      <c r="J29" s="5"/>
      <c r="K29" s="5"/>
      <c r="L29" s="5"/>
      <c r="M29" s="5"/>
      <c r="N29" s="5"/>
      <c r="O29" s="5"/>
      <c r="P29" s="63">
        <v>375949.5</v>
      </c>
      <c r="Q29" s="63">
        <v>296258.42</v>
      </c>
    </row>
    <row r="30" spans="1:17" ht="57.75" customHeight="1" x14ac:dyDescent="0.25">
      <c r="A30" s="121"/>
      <c r="B30" s="69" t="s">
        <v>183</v>
      </c>
      <c r="C30" s="177"/>
      <c r="D30" s="51" t="s">
        <v>21</v>
      </c>
      <c r="E30" s="52" t="s">
        <v>25</v>
      </c>
      <c r="F30" s="56" t="s">
        <v>69</v>
      </c>
      <c r="G30" s="52" t="s">
        <v>24</v>
      </c>
      <c r="H30" s="3"/>
      <c r="I30" s="3"/>
      <c r="J30" s="5"/>
      <c r="K30" s="5"/>
      <c r="L30" s="5"/>
      <c r="M30" s="5"/>
      <c r="N30" s="5"/>
      <c r="O30" s="5"/>
      <c r="P30" s="63">
        <v>2298000</v>
      </c>
      <c r="Q30" s="63">
        <v>2298000</v>
      </c>
    </row>
    <row r="31" spans="1:17" ht="57.75" customHeight="1" x14ac:dyDescent="0.25">
      <c r="A31" s="121"/>
      <c r="B31" s="69" t="s">
        <v>143</v>
      </c>
      <c r="C31" s="177"/>
      <c r="D31" s="51" t="s">
        <v>21</v>
      </c>
      <c r="E31" s="52" t="s">
        <v>25</v>
      </c>
      <c r="F31" s="56" t="s">
        <v>65</v>
      </c>
      <c r="G31" s="52" t="s">
        <v>24</v>
      </c>
      <c r="H31" s="3"/>
      <c r="I31" s="3"/>
      <c r="J31" s="5"/>
      <c r="K31" s="5"/>
      <c r="L31" s="5"/>
      <c r="M31" s="5"/>
      <c r="N31" s="5"/>
      <c r="O31" s="5"/>
      <c r="P31" s="63">
        <v>4326386.9000000004</v>
      </c>
      <c r="Q31" s="63">
        <v>4326386.9000000004</v>
      </c>
    </row>
    <row r="32" spans="1:17" ht="53.45" customHeight="1" x14ac:dyDescent="0.25">
      <c r="A32" s="127"/>
      <c r="B32" s="69" t="s">
        <v>143</v>
      </c>
      <c r="C32" s="177"/>
      <c r="D32" s="51" t="s">
        <v>21</v>
      </c>
      <c r="E32" s="52" t="s">
        <v>25</v>
      </c>
      <c r="F32" s="56" t="s">
        <v>65</v>
      </c>
      <c r="G32" s="52" t="s">
        <v>48</v>
      </c>
      <c r="H32" s="3">
        <v>2246699</v>
      </c>
      <c r="I32" s="3">
        <v>2246699</v>
      </c>
      <c r="J32" s="4"/>
      <c r="K32" s="4"/>
      <c r="L32" s="3"/>
      <c r="M32" s="4"/>
      <c r="N32" s="3"/>
      <c r="O32" s="3"/>
      <c r="P32" s="89">
        <v>5807000</v>
      </c>
      <c r="Q32" s="89">
        <v>5713089.6100000003</v>
      </c>
    </row>
    <row r="33" spans="1:17" ht="63.75" x14ac:dyDescent="0.25">
      <c r="A33" s="127"/>
      <c r="B33" s="69" t="s">
        <v>147</v>
      </c>
      <c r="C33" s="177"/>
      <c r="D33" s="51" t="s">
        <v>21</v>
      </c>
      <c r="E33" s="52" t="s">
        <v>70</v>
      </c>
      <c r="F33" s="56" t="s">
        <v>71</v>
      </c>
      <c r="G33" s="52" t="s">
        <v>24</v>
      </c>
      <c r="H33" s="3">
        <v>2246699</v>
      </c>
      <c r="I33" s="3">
        <v>2246699</v>
      </c>
      <c r="J33" s="4"/>
      <c r="K33" s="4"/>
      <c r="L33" s="3"/>
      <c r="M33" s="4"/>
      <c r="N33" s="3"/>
      <c r="O33" s="3"/>
      <c r="P33" s="89">
        <v>104222.39999999999</v>
      </c>
      <c r="Q33" s="89">
        <v>100000</v>
      </c>
    </row>
    <row r="34" spans="1:17" ht="53.25" customHeight="1" x14ac:dyDescent="0.25">
      <c r="A34" s="127"/>
      <c r="B34" s="69" t="s">
        <v>171</v>
      </c>
      <c r="C34" s="177"/>
      <c r="D34" s="51" t="s">
        <v>21</v>
      </c>
      <c r="E34" s="52" t="s">
        <v>25</v>
      </c>
      <c r="F34" s="56" t="s">
        <v>172</v>
      </c>
      <c r="G34" s="52" t="s">
        <v>24</v>
      </c>
      <c r="H34" s="3">
        <v>2246699</v>
      </c>
      <c r="I34" s="3">
        <v>2246699</v>
      </c>
      <c r="J34" s="4"/>
      <c r="K34" s="4"/>
      <c r="L34" s="3"/>
      <c r="M34" s="4"/>
      <c r="N34" s="3"/>
      <c r="O34" s="3"/>
      <c r="P34" s="89">
        <v>281103.43</v>
      </c>
      <c r="Q34" s="89">
        <v>281103.43</v>
      </c>
    </row>
    <row r="35" spans="1:17" ht="66" customHeight="1" x14ac:dyDescent="0.25">
      <c r="A35" s="127"/>
      <c r="B35" s="69" t="s">
        <v>184</v>
      </c>
      <c r="C35" s="177"/>
      <c r="D35" s="51" t="s">
        <v>21</v>
      </c>
      <c r="E35" s="52" t="s">
        <v>22</v>
      </c>
      <c r="F35" s="56" t="s">
        <v>173</v>
      </c>
      <c r="G35" s="52" t="s">
        <v>26</v>
      </c>
      <c r="H35" s="3">
        <v>2246699</v>
      </c>
      <c r="I35" s="3">
        <v>2246699</v>
      </c>
      <c r="J35" s="4"/>
      <c r="K35" s="4"/>
      <c r="L35" s="3"/>
      <c r="M35" s="4"/>
      <c r="N35" s="3"/>
      <c r="O35" s="3"/>
      <c r="P35" s="89">
        <v>149769.57999999999</v>
      </c>
      <c r="Q35" s="89">
        <v>149769.57999999999</v>
      </c>
    </row>
    <row r="36" spans="1:17" ht="66" customHeight="1" x14ac:dyDescent="0.25">
      <c r="A36" s="127"/>
      <c r="B36" s="69" t="s">
        <v>184</v>
      </c>
      <c r="C36" s="177"/>
      <c r="D36" s="51" t="s">
        <v>21</v>
      </c>
      <c r="E36" s="52" t="s">
        <v>22</v>
      </c>
      <c r="F36" s="56" t="s">
        <v>173</v>
      </c>
      <c r="G36" s="52" t="s">
        <v>27</v>
      </c>
      <c r="H36" s="3"/>
      <c r="I36" s="3"/>
      <c r="J36" s="4"/>
      <c r="K36" s="4"/>
      <c r="L36" s="3"/>
      <c r="M36" s="4"/>
      <c r="N36" s="3"/>
      <c r="O36" s="3"/>
      <c r="P36" s="89">
        <v>45230.42</v>
      </c>
      <c r="Q36" s="89">
        <v>45230.42</v>
      </c>
    </row>
    <row r="37" spans="1:17" ht="66" customHeight="1" x14ac:dyDescent="0.25">
      <c r="A37" s="127"/>
      <c r="B37" s="69" t="s">
        <v>184</v>
      </c>
      <c r="C37" s="177"/>
      <c r="D37" s="51" t="s">
        <v>21</v>
      </c>
      <c r="E37" s="52" t="s">
        <v>25</v>
      </c>
      <c r="F37" s="56" t="s">
        <v>173</v>
      </c>
      <c r="G37" s="52" t="s">
        <v>26</v>
      </c>
      <c r="H37" s="3"/>
      <c r="I37" s="3"/>
      <c r="J37" s="4"/>
      <c r="K37" s="4"/>
      <c r="L37" s="3"/>
      <c r="M37" s="4"/>
      <c r="N37" s="3"/>
      <c r="O37" s="3"/>
      <c r="P37" s="89">
        <v>599078.34</v>
      </c>
      <c r="Q37" s="89">
        <v>362551.39</v>
      </c>
    </row>
    <row r="38" spans="1:17" ht="66" customHeight="1" x14ac:dyDescent="0.25">
      <c r="A38" s="127"/>
      <c r="B38" s="69" t="s">
        <v>184</v>
      </c>
      <c r="C38" s="177"/>
      <c r="D38" s="51" t="s">
        <v>21</v>
      </c>
      <c r="E38" s="52" t="s">
        <v>25</v>
      </c>
      <c r="F38" s="56" t="s">
        <v>173</v>
      </c>
      <c r="G38" s="52" t="s">
        <v>27</v>
      </c>
      <c r="H38" s="3"/>
      <c r="I38" s="3"/>
      <c r="J38" s="4"/>
      <c r="K38" s="4"/>
      <c r="L38" s="3"/>
      <c r="M38" s="4"/>
      <c r="N38" s="3"/>
      <c r="O38" s="3"/>
      <c r="P38" s="89">
        <v>837064.78</v>
      </c>
      <c r="Q38" s="89">
        <v>781680</v>
      </c>
    </row>
    <row r="39" spans="1:17" ht="66" customHeight="1" x14ac:dyDescent="0.25">
      <c r="A39" s="127"/>
      <c r="B39" s="69" t="s">
        <v>184</v>
      </c>
      <c r="C39" s="177"/>
      <c r="D39" s="51" t="s">
        <v>21</v>
      </c>
      <c r="E39" s="52" t="s">
        <v>25</v>
      </c>
      <c r="F39" s="56" t="s">
        <v>173</v>
      </c>
      <c r="G39" s="52" t="s">
        <v>24</v>
      </c>
      <c r="H39" s="3"/>
      <c r="I39" s="3"/>
      <c r="J39" s="4"/>
      <c r="K39" s="4"/>
      <c r="L39" s="3"/>
      <c r="M39" s="4"/>
      <c r="N39" s="3"/>
      <c r="O39" s="3"/>
      <c r="P39" s="89">
        <v>318856.88</v>
      </c>
      <c r="Q39" s="89">
        <v>318588</v>
      </c>
    </row>
    <row r="40" spans="1:17" ht="66" customHeight="1" x14ac:dyDescent="0.25">
      <c r="A40" s="127"/>
      <c r="B40" s="69" t="s">
        <v>174</v>
      </c>
      <c r="C40" s="177"/>
      <c r="D40" s="51" t="s">
        <v>21</v>
      </c>
      <c r="E40" s="52" t="s">
        <v>25</v>
      </c>
      <c r="F40" s="56" t="s">
        <v>175</v>
      </c>
      <c r="G40" s="52" t="s">
        <v>24</v>
      </c>
      <c r="H40" s="3"/>
      <c r="I40" s="3"/>
      <c r="J40" s="4"/>
      <c r="K40" s="4"/>
      <c r="L40" s="3"/>
      <c r="M40" s="4"/>
      <c r="N40" s="3"/>
      <c r="O40" s="3"/>
      <c r="P40" s="89">
        <v>981000</v>
      </c>
      <c r="Q40" s="89">
        <v>980100</v>
      </c>
    </row>
    <row r="41" spans="1:17" ht="76.5" x14ac:dyDescent="0.25">
      <c r="A41" s="127"/>
      <c r="B41" s="69" t="s">
        <v>146</v>
      </c>
      <c r="C41" s="177"/>
      <c r="D41" s="51" t="s">
        <v>21</v>
      </c>
      <c r="E41" s="52" t="s">
        <v>22</v>
      </c>
      <c r="F41" s="56" t="s">
        <v>66</v>
      </c>
      <c r="G41" s="52" t="s">
        <v>24</v>
      </c>
      <c r="H41" s="3">
        <v>2246699</v>
      </c>
      <c r="I41" s="3">
        <v>2246699</v>
      </c>
      <c r="J41" s="4"/>
      <c r="K41" s="4"/>
      <c r="L41" s="3"/>
      <c r="M41" s="4"/>
      <c r="N41" s="3"/>
      <c r="O41" s="3"/>
      <c r="P41" s="89">
        <v>2048764.79</v>
      </c>
      <c r="Q41" s="89">
        <v>2048764.79</v>
      </c>
    </row>
    <row r="42" spans="1:17" s="78" customFormat="1" ht="66" customHeight="1" x14ac:dyDescent="0.25">
      <c r="A42" s="128"/>
      <c r="B42" s="72" t="s">
        <v>146</v>
      </c>
      <c r="C42" s="179"/>
      <c r="D42" s="73" t="s">
        <v>21</v>
      </c>
      <c r="E42" s="74" t="s">
        <v>25</v>
      </c>
      <c r="F42" s="75" t="s">
        <v>66</v>
      </c>
      <c r="G42" s="74" t="s">
        <v>24</v>
      </c>
      <c r="H42" s="76"/>
      <c r="I42" s="76"/>
      <c r="J42" s="77"/>
      <c r="K42" s="77"/>
      <c r="L42" s="76"/>
      <c r="M42" s="77"/>
      <c r="N42" s="76"/>
      <c r="O42" s="76"/>
      <c r="P42" s="90">
        <v>7014397.3200000003</v>
      </c>
      <c r="Q42" s="90">
        <v>7014397.3200000003</v>
      </c>
    </row>
    <row r="43" spans="1:17" ht="25.5" x14ac:dyDescent="0.25">
      <c r="A43" s="162" t="s">
        <v>55</v>
      </c>
      <c r="B43" s="162" t="s">
        <v>101</v>
      </c>
      <c r="C43" s="37" t="s">
        <v>17</v>
      </c>
      <c r="D43" s="53"/>
      <c r="E43" s="53"/>
      <c r="F43" s="53" t="s">
        <v>50</v>
      </c>
      <c r="G43" s="53"/>
      <c r="H43" s="36">
        <v>189779502.22</v>
      </c>
      <c r="I43" s="36">
        <v>189345389.30000001</v>
      </c>
      <c r="J43" s="36" t="e">
        <f t="shared" ref="J43:O43" si="4">J44</f>
        <v>#REF!</v>
      </c>
      <c r="K43" s="36" t="e">
        <f t="shared" si="4"/>
        <v>#REF!</v>
      </c>
      <c r="L43" s="36" t="e">
        <f t="shared" si="4"/>
        <v>#REF!</v>
      </c>
      <c r="M43" s="36" t="e">
        <f t="shared" si="4"/>
        <v>#REF!</v>
      </c>
      <c r="N43" s="36" t="e">
        <f t="shared" si="4"/>
        <v>#REF!</v>
      </c>
      <c r="O43" s="36" t="e">
        <f t="shared" si="4"/>
        <v>#REF!</v>
      </c>
      <c r="P43" s="86">
        <f>P45+P56+P59</f>
        <v>89347920.339999989</v>
      </c>
      <c r="Q43" s="86">
        <f>Q45+Q56+Q59</f>
        <v>89220325.519999996</v>
      </c>
    </row>
    <row r="44" spans="1:17" ht="38.25" x14ac:dyDescent="0.25">
      <c r="A44" s="163"/>
      <c r="B44" s="163"/>
      <c r="C44" s="37" t="s">
        <v>64</v>
      </c>
      <c r="D44" s="54"/>
      <c r="E44" s="53"/>
      <c r="F44" s="53"/>
      <c r="G44" s="53"/>
      <c r="H44" s="34">
        <v>189779502.22</v>
      </c>
      <c r="I44" s="34">
        <v>189345389.30000001</v>
      </c>
      <c r="J44" s="34" t="e">
        <f>#REF!+#REF!+#REF!+#REF!</f>
        <v>#REF!</v>
      </c>
      <c r="K44" s="34" t="e">
        <f>#REF!+#REF!+#REF!+#REF!</f>
        <v>#REF!</v>
      </c>
      <c r="L44" s="34" t="e">
        <f>#REF!+#REF!+#REF!+#REF!</f>
        <v>#REF!</v>
      </c>
      <c r="M44" s="34" t="e">
        <f>#REF!+#REF!+#REF!+#REF!</f>
        <v>#REF!</v>
      </c>
      <c r="N44" s="34" t="e">
        <f>#REF!+#REF!+#REF!+#REF!</f>
        <v>#REF!</v>
      </c>
      <c r="O44" s="34" t="e">
        <f>#REF!+#REF!+#REF!+#REF!</f>
        <v>#REF!</v>
      </c>
      <c r="P44" s="87"/>
      <c r="Q44" s="87"/>
    </row>
    <row r="45" spans="1:17" ht="25.5" x14ac:dyDescent="0.25">
      <c r="A45" s="113" t="s">
        <v>126</v>
      </c>
      <c r="B45" s="40" t="s">
        <v>102</v>
      </c>
      <c r="C45" s="45" t="s">
        <v>17</v>
      </c>
      <c r="D45" s="51"/>
      <c r="E45" s="51"/>
      <c r="F45" s="55" t="s">
        <v>85</v>
      </c>
      <c r="G45" s="55"/>
      <c r="H45" s="3">
        <v>30475017.560000002</v>
      </c>
      <c r="I45" s="3">
        <v>30471516.800000001</v>
      </c>
      <c r="J45" s="5"/>
      <c r="K45" s="5"/>
      <c r="L45" s="5"/>
      <c r="M45" s="5"/>
      <c r="N45" s="5"/>
      <c r="O45" s="5"/>
      <c r="P45" s="88">
        <f>P46+P47+P48+P49+P50+P51+P52+P53+P54+P55</f>
        <v>70838219.849999994</v>
      </c>
      <c r="Q45" s="88">
        <f>Q46+Q47+Q48+Q49+Q50+Q51+Q52+Q53+Q54+Q55</f>
        <v>70838100.969999999</v>
      </c>
    </row>
    <row r="46" spans="1:17" ht="76.5" x14ac:dyDescent="0.25">
      <c r="A46" s="121"/>
      <c r="B46" s="71" t="s">
        <v>149</v>
      </c>
      <c r="C46" s="121" t="s">
        <v>20</v>
      </c>
      <c r="D46" s="51" t="s">
        <v>21</v>
      </c>
      <c r="E46" s="52" t="s">
        <v>22</v>
      </c>
      <c r="F46" s="56" t="s">
        <v>84</v>
      </c>
      <c r="G46" s="52" t="s">
        <v>26</v>
      </c>
      <c r="H46" s="3"/>
      <c r="I46" s="3"/>
      <c r="J46" s="4"/>
      <c r="K46" s="4"/>
      <c r="L46" s="3"/>
      <c r="M46" s="4"/>
      <c r="N46" s="3"/>
      <c r="O46" s="3"/>
      <c r="P46" s="89">
        <v>1431446.56</v>
      </c>
      <c r="Q46" s="89">
        <v>1431446.56</v>
      </c>
    </row>
    <row r="47" spans="1:17" ht="76.5" x14ac:dyDescent="0.25">
      <c r="A47" s="121"/>
      <c r="B47" s="71" t="s">
        <v>149</v>
      </c>
      <c r="C47" s="121"/>
      <c r="D47" s="51" t="s">
        <v>21</v>
      </c>
      <c r="E47" s="52" t="s">
        <v>22</v>
      </c>
      <c r="F47" s="56" t="s">
        <v>84</v>
      </c>
      <c r="G47" s="52" t="s">
        <v>27</v>
      </c>
      <c r="H47" s="3"/>
      <c r="I47" s="3"/>
      <c r="J47" s="4"/>
      <c r="K47" s="4"/>
      <c r="L47" s="3"/>
      <c r="M47" s="4"/>
      <c r="N47" s="3"/>
      <c r="O47" s="3"/>
      <c r="P47" s="89">
        <v>432296.86</v>
      </c>
      <c r="Q47" s="89">
        <v>432296.86</v>
      </c>
    </row>
    <row r="48" spans="1:17" ht="76.5" x14ac:dyDescent="0.25">
      <c r="A48" s="121"/>
      <c r="B48" s="71" t="s">
        <v>149</v>
      </c>
      <c r="C48" s="121"/>
      <c r="D48" s="51" t="s">
        <v>21</v>
      </c>
      <c r="E48" s="52" t="s">
        <v>22</v>
      </c>
      <c r="F48" s="56" t="s">
        <v>84</v>
      </c>
      <c r="G48" s="52" t="s">
        <v>24</v>
      </c>
      <c r="H48" s="3"/>
      <c r="I48" s="3"/>
      <c r="J48" s="4">
        <v>270920</v>
      </c>
      <c r="K48" s="4">
        <v>90306</v>
      </c>
      <c r="L48" s="3">
        <v>270920</v>
      </c>
      <c r="M48" s="4">
        <v>180612</v>
      </c>
      <c r="N48" s="3">
        <v>270920</v>
      </c>
      <c r="O48" s="3">
        <v>270920</v>
      </c>
      <c r="P48" s="89">
        <v>8247037.4299999997</v>
      </c>
      <c r="Q48" s="89">
        <v>8247037.4299999997</v>
      </c>
    </row>
    <row r="49" spans="1:17" ht="63.75" x14ac:dyDescent="0.25">
      <c r="A49" s="127"/>
      <c r="B49" s="47" t="s">
        <v>73</v>
      </c>
      <c r="C49" s="127"/>
      <c r="D49" s="51" t="s">
        <v>21</v>
      </c>
      <c r="E49" s="52" t="s">
        <v>25</v>
      </c>
      <c r="F49" s="56" t="s">
        <v>83</v>
      </c>
      <c r="G49" s="52" t="s">
        <v>24</v>
      </c>
      <c r="H49" s="3">
        <v>2246699</v>
      </c>
      <c r="I49" s="3">
        <v>2246699</v>
      </c>
      <c r="J49" s="4"/>
      <c r="K49" s="4"/>
      <c r="L49" s="3"/>
      <c r="M49" s="4"/>
      <c r="N49" s="3"/>
      <c r="O49" s="3"/>
      <c r="P49" s="89">
        <v>93739</v>
      </c>
      <c r="Q49" s="89">
        <v>93739</v>
      </c>
    </row>
    <row r="50" spans="1:17" ht="76.5" x14ac:dyDescent="0.25">
      <c r="A50" s="127"/>
      <c r="B50" s="69" t="s">
        <v>148</v>
      </c>
      <c r="C50" s="127"/>
      <c r="D50" s="51" t="s">
        <v>21</v>
      </c>
      <c r="E50" s="52" t="s">
        <v>22</v>
      </c>
      <c r="F50" s="56" t="s">
        <v>82</v>
      </c>
      <c r="G50" s="52" t="s">
        <v>26</v>
      </c>
      <c r="H50" s="3"/>
      <c r="I50" s="3"/>
      <c r="J50" s="4"/>
      <c r="K50" s="4"/>
      <c r="L50" s="3"/>
      <c r="M50" s="4"/>
      <c r="N50" s="3"/>
      <c r="O50" s="3"/>
      <c r="P50" s="89">
        <v>2147169.84</v>
      </c>
      <c r="Q50" s="89">
        <v>2147169.84</v>
      </c>
    </row>
    <row r="51" spans="1:17" ht="76.5" x14ac:dyDescent="0.25">
      <c r="A51" s="127"/>
      <c r="B51" s="69" t="s">
        <v>148</v>
      </c>
      <c r="C51" s="127"/>
      <c r="D51" s="51" t="s">
        <v>21</v>
      </c>
      <c r="E51" s="52" t="s">
        <v>22</v>
      </c>
      <c r="F51" s="56" t="s">
        <v>82</v>
      </c>
      <c r="G51" s="52" t="s">
        <v>27</v>
      </c>
      <c r="H51" s="3"/>
      <c r="I51" s="3"/>
      <c r="J51" s="4"/>
      <c r="K51" s="4"/>
      <c r="L51" s="3"/>
      <c r="M51" s="4"/>
      <c r="N51" s="3"/>
      <c r="O51" s="3"/>
      <c r="P51" s="89">
        <v>648445.29</v>
      </c>
      <c r="Q51" s="89">
        <v>648445.29</v>
      </c>
    </row>
    <row r="52" spans="1:17" ht="76.5" x14ac:dyDescent="0.25">
      <c r="A52" s="127"/>
      <c r="B52" s="69" t="s">
        <v>148</v>
      </c>
      <c r="C52" s="127"/>
      <c r="D52" s="51" t="s">
        <v>21</v>
      </c>
      <c r="E52" s="52" t="s">
        <v>22</v>
      </c>
      <c r="F52" s="56" t="s">
        <v>82</v>
      </c>
      <c r="G52" s="52" t="s">
        <v>24</v>
      </c>
      <c r="H52" s="3"/>
      <c r="I52" s="3"/>
      <c r="J52" s="4"/>
      <c r="K52" s="4"/>
      <c r="L52" s="3"/>
      <c r="M52" s="4"/>
      <c r="N52" s="3"/>
      <c r="O52" s="3"/>
      <c r="P52" s="89">
        <v>4786292.87</v>
      </c>
      <c r="Q52" s="89">
        <v>4786292.87</v>
      </c>
    </row>
    <row r="53" spans="1:17" ht="81" customHeight="1" x14ac:dyDescent="0.25">
      <c r="A53" s="127"/>
      <c r="B53" s="71" t="s">
        <v>150</v>
      </c>
      <c r="C53" s="127"/>
      <c r="D53" s="51" t="s">
        <v>21</v>
      </c>
      <c r="E53" s="52" t="s">
        <v>22</v>
      </c>
      <c r="F53" s="56" t="s">
        <v>81</v>
      </c>
      <c r="G53" s="52" t="s">
        <v>24</v>
      </c>
      <c r="H53" s="3">
        <v>2246699</v>
      </c>
      <c r="I53" s="3">
        <v>2246699</v>
      </c>
      <c r="J53" s="4"/>
      <c r="K53" s="4"/>
      <c r="L53" s="3"/>
      <c r="M53" s="4"/>
      <c r="N53" s="3"/>
      <c r="O53" s="3"/>
      <c r="P53" s="89">
        <v>30057016</v>
      </c>
      <c r="Q53" s="89">
        <v>30056897.120000001</v>
      </c>
    </row>
    <row r="54" spans="1:17" ht="78" customHeight="1" x14ac:dyDescent="0.25">
      <c r="A54" s="127"/>
      <c r="B54" s="79" t="s">
        <v>151</v>
      </c>
      <c r="C54" s="127"/>
      <c r="D54" s="51" t="s">
        <v>21</v>
      </c>
      <c r="E54" s="52" t="s">
        <v>22</v>
      </c>
      <c r="F54" s="56" t="s">
        <v>80</v>
      </c>
      <c r="G54" s="52" t="s">
        <v>24</v>
      </c>
      <c r="H54" s="3"/>
      <c r="I54" s="3"/>
      <c r="J54" s="4"/>
      <c r="K54" s="4"/>
      <c r="L54" s="3"/>
      <c r="M54" s="4"/>
      <c r="N54" s="3"/>
      <c r="O54" s="3"/>
      <c r="P54" s="89">
        <v>17124276</v>
      </c>
      <c r="Q54" s="89">
        <v>17124276</v>
      </c>
    </row>
    <row r="55" spans="1:17" ht="103.5" customHeight="1" x14ac:dyDescent="0.25">
      <c r="A55" s="128"/>
      <c r="B55" s="69" t="s">
        <v>152</v>
      </c>
      <c r="C55" s="128"/>
      <c r="D55" s="51" t="s">
        <v>21</v>
      </c>
      <c r="E55" s="52" t="s">
        <v>22</v>
      </c>
      <c r="F55" s="56" t="s">
        <v>153</v>
      </c>
      <c r="G55" s="52" t="s">
        <v>154</v>
      </c>
      <c r="H55" s="3">
        <v>2246699</v>
      </c>
      <c r="I55" s="3">
        <v>2246699</v>
      </c>
      <c r="J55" s="4"/>
      <c r="K55" s="4"/>
      <c r="L55" s="3"/>
      <c r="M55" s="4"/>
      <c r="N55" s="3"/>
      <c r="O55" s="3"/>
      <c r="P55" s="89">
        <v>5870500</v>
      </c>
      <c r="Q55" s="89">
        <v>5870500</v>
      </c>
    </row>
    <row r="56" spans="1:17" ht="25.5" x14ac:dyDescent="0.25">
      <c r="A56" s="113" t="s">
        <v>125</v>
      </c>
      <c r="B56" s="40" t="s">
        <v>103</v>
      </c>
      <c r="C56" s="45" t="s">
        <v>17</v>
      </c>
      <c r="D56" s="51"/>
      <c r="E56" s="52"/>
      <c r="F56" s="52" t="s">
        <v>79</v>
      </c>
      <c r="G56" s="52"/>
      <c r="H56" s="3">
        <v>96846308.909999996</v>
      </c>
      <c r="I56" s="3">
        <v>96619367.559999987</v>
      </c>
      <c r="J56" s="5"/>
      <c r="K56" s="5"/>
      <c r="L56" s="5"/>
      <c r="M56" s="5"/>
      <c r="N56" s="5"/>
      <c r="O56" s="5"/>
      <c r="P56" s="88">
        <f>P57+P58</f>
        <v>15505527.58</v>
      </c>
      <c r="Q56" s="88">
        <f>Q57+Q58</f>
        <v>15378118.810000001</v>
      </c>
    </row>
    <row r="57" spans="1:17" ht="106.5" customHeight="1" x14ac:dyDescent="0.25">
      <c r="A57" s="121"/>
      <c r="B57" s="69" t="s">
        <v>78</v>
      </c>
      <c r="C57" s="113" t="s">
        <v>20</v>
      </c>
      <c r="D57" s="51" t="s">
        <v>21</v>
      </c>
      <c r="E57" s="52" t="s">
        <v>75</v>
      </c>
      <c r="F57" s="52" t="s">
        <v>77</v>
      </c>
      <c r="G57" s="52" t="s">
        <v>24</v>
      </c>
      <c r="H57" s="3"/>
      <c r="I57" s="3"/>
      <c r="J57" s="5"/>
      <c r="K57" s="5"/>
      <c r="L57" s="5"/>
      <c r="M57" s="5"/>
      <c r="N57" s="5"/>
      <c r="O57" s="5"/>
      <c r="P57" s="63">
        <v>541.66999999999996</v>
      </c>
      <c r="Q57" s="63">
        <v>541.66999999999996</v>
      </c>
    </row>
    <row r="58" spans="1:17" ht="107.25" customHeight="1" x14ac:dyDescent="0.25">
      <c r="A58" s="121"/>
      <c r="B58" s="45" t="s">
        <v>78</v>
      </c>
      <c r="C58" s="179"/>
      <c r="D58" s="51" t="s">
        <v>21</v>
      </c>
      <c r="E58" s="52" t="s">
        <v>75</v>
      </c>
      <c r="F58" s="52" t="s">
        <v>77</v>
      </c>
      <c r="G58" s="52" t="s">
        <v>76</v>
      </c>
      <c r="H58" s="3">
        <v>16297.16</v>
      </c>
      <c r="I58" s="3">
        <v>16297.16</v>
      </c>
      <c r="J58" s="5"/>
      <c r="K58" s="5"/>
      <c r="L58" s="5"/>
      <c r="M58" s="5"/>
      <c r="N58" s="5"/>
      <c r="O58" s="5"/>
      <c r="P58" s="63">
        <v>15504985.91</v>
      </c>
      <c r="Q58" s="63">
        <v>15377577.140000001</v>
      </c>
    </row>
    <row r="59" spans="1:17" ht="25.5" x14ac:dyDescent="0.25">
      <c r="A59" s="113" t="s">
        <v>124</v>
      </c>
      <c r="B59" s="40" t="s">
        <v>104</v>
      </c>
      <c r="C59" s="47" t="s">
        <v>17</v>
      </c>
      <c r="D59" s="51"/>
      <c r="E59" s="52"/>
      <c r="F59" s="52" t="s">
        <v>156</v>
      </c>
      <c r="G59" s="52"/>
      <c r="H59" s="3">
        <v>96846308.909999996</v>
      </c>
      <c r="I59" s="3">
        <v>96619367.559999987</v>
      </c>
      <c r="J59" s="5"/>
      <c r="K59" s="5"/>
      <c r="L59" s="5"/>
      <c r="M59" s="5"/>
      <c r="N59" s="5"/>
      <c r="O59" s="5"/>
      <c r="P59" s="88">
        <f>P60+P61</f>
        <v>3004172.91</v>
      </c>
      <c r="Q59" s="88">
        <f>Q60+Q61</f>
        <v>3004105.74</v>
      </c>
    </row>
    <row r="60" spans="1:17" ht="79.150000000000006" customHeight="1" x14ac:dyDescent="0.25">
      <c r="A60" s="121"/>
      <c r="B60" s="80" t="s">
        <v>155</v>
      </c>
      <c r="C60" s="113" t="s">
        <v>20</v>
      </c>
      <c r="D60" s="51" t="s">
        <v>21</v>
      </c>
      <c r="E60" s="52" t="s">
        <v>22</v>
      </c>
      <c r="F60" s="52" t="s">
        <v>49</v>
      </c>
      <c r="G60" s="52" t="s">
        <v>24</v>
      </c>
      <c r="H60" s="3"/>
      <c r="I60" s="3"/>
      <c r="J60" s="5"/>
      <c r="K60" s="5"/>
      <c r="L60" s="5"/>
      <c r="M60" s="5"/>
      <c r="N60" s="5"/>
      <c r="O60" s="5"/>
      <c r="P60" s="91">
        <v>2525539.1</v>
      </c>
      <c r="Q60" s="91">
        <v>2525471.9300000002</v>
      </c>
    </row>
    <row r="61" spans="1:17" ht="76.5" x14ac:dyDescent="0.25">
      <c r="A61" s="121"/>
      <c r="B61" s="47" t="s">
        <v>74</v>
      </c>
      <c r="C61" s="179"/>
      <c r="D61" s="51" t="s">
        <v>21</v>
      </c>
      <c r="E61" s="52" t="s">
        <v>22</v>
      </c>
      <c r="F61" s="52" t="s">
        <v>157</v>
      </c>
      <c r="G61" s="52" t="s">
        <v>24</v>
      </c>
      <c r="H61" s="3">
        <v>16297.16</v>
      </c>
      <c r="I61" s="3">
        <v>16297.16</v>
      </c>
      <c r="J61" s="5"/>
      <c r="K61" s="5"/>
      <c r="L61" s="5"/>
      <c r="M61" s="5"/>
      <c r="N61" s="5"/>
      <c r="O61" s="5"/>
      <c r="P61" s="63">
        <v>478633.81</v>
      </c>
      <c r="Q61" s="63">
        <v>478633.81</v>
      </c>
    </row>
    <row r="62" spans="1:17" ht="25.5" x14ac:dyDescent="0.25">
      <c r="A62" s="161" t="s">
        <v>55</v>
      </c>
      <c r="B62" s="162" t="s">
        <v>58</v>
      </c>
      <c r="C62" s="37" t="s">
        <v>17</v>
      </c>
      <c r="D62" s="53"/>
      <c r="E62" s="53"/>
      <c r="F62" s="53" t="s">
        <v>86</v>
      </c>
      <c r="G62" s="53"/>
      <c r="H62" s="36">
        <v>189779502.22</v>
      </c>
      <c r="I62" s="36">
        <v>189345389.30000001</v>
      </c>
      <c r="J62" s="36" t="e">
        <f t="shared" ref="J62:O62" si="5">J63</f>
        <v>#REF!</v>
      </c>
      <c r="K62" s="36" t="e">
        <f t="shared" si="5"/>
        <v>#REF!</v>
      </c>
      <c r="L62" s="36" t="e">
        <f t="shared" si="5"/>
        <v>#REF!</v>
      </c>
      <c r="M62" s="36" t="e">
        <f t="shared" si="5"/>
        <v>#REF!</v>
      </c>
      <c r="N62" s="36" t="e">
        <f t="shared" si="5"/>
        <v>#REF!</v>
      </c>
      <c r="O62" s="36" t="e">
        <f t="shared" si="5"/>
        <v>#REF!</v>
      </c>
      <c r="P62" s="86">
        <f>P64+P66+P68+P70</f>
        <v>3604063</v>
      </c>
      <c r="Q62" s="86">
        <f>Q64+Q66+Q68+Q70</f>
        <v>3604063</v>
      </c>
    </row>
    <row r="63" spans="1:17" ht="38.25" x14ac:dyDescent="0.25">
      <c r="A63" s="161"/>
      <c r="B63" s="163"/>
      <c r="C63" s="37" t="s">
        <v>64</v>
      </c>
      <c r="D63" s="54"/>
      <c r="E63" s="53"/>
      <c r="F63" s="53"/>
      <c r="G63" s="53"/>
      <c r="H63" s="34">
        <v>189779502.22</v>
      </c>
      <c r="I63" s="34">
        <v>189345389.30000001</v>
      </c>
      <c r="J63" s="34" t="e">
        <f>#REF!+#REF!+#REF!+#REF!</f>
        <v>#REF!</v>
      </c>
      <c r="K63" s="34" t="e">
        <f>#REF!+#REF!+#REF!+#REF!</f>
        <v>#REF!</v>
      </c>
      <c r="L63" s="34" t="e">
        <f>#REF!+#REF!+#REF!+#REF!</f>
        <v>#REF!</v>
      </c>
      <c r="M63" s="34" t="e">
        <f>#REF!+#REF!+#REF!+#REF!</f>
        <v>#REF!</v>
      </c>
      <c r="N63" s="34" t="e">
        <f>#REF!+#REF!+#REF!+#REF!</f>
        <v>#REF!</v>
      </c>
      <c r="O63" s="34" t="e">
        <f>#REF!+#REF!+#REF!+#REF!</f>
        <v>#REF!</v>
      </c>
      <c r="P63" s="87"/>
      <c r="Q63" s="87"/>
    </row>
    <row r="64" spans="1:17" ht="25.5" x14ac:dyDescent="0.25">
      <c r="A64" s="113" t="s">
        <v>122</v>
      </c>
      <c r="B64" s="40" t="s">
        <v>123</v>
      </c>
      <c r="C64" s="47" t="s">
        <v>17</v>
      </c>
      <c r="D64" s="51"/>
      <c r="E64" s="51"/>
      <c r="F64" s="55" t="s">
        <v>162</v>
      </c>
      <c r="G64" s="55"/>
      <c r="H64" s="3">
        <v>30475017.560000002</v>
      </c>
      <c r="I64" s="3">
        <v>30471516.800000001</v>
      </c>
      <c r="J64" s="5"/>
      <c r="K64" s="5"/>
      <c r="L64" s="5"/>
      <c r="M64" s="5"/>
      <c r="N64" s="5"/>
      <c r="O64" s="5"/>
      <c r="P64" s="88">
        <f>P65</f>
        <v>5420</v>
      </c>
      <c r="Q64" s="88">
        <f>Q65</f>
        <v>5420</v>
      </c>
    </row>
    <row r="65" spans="1:17" ht="63.75" x14ac:dyDescent="0.25">
      <c r="A65" s="122"/>
      <c r="B65" s="47" t="s">
        <v>89</v>
      </c>
      <c r="C65" s="46" t="s">
        <v>20</v>
      </c>
      <c r="D65" s="51" t="s">
        <v>21</v>
      </c>
      <c r="E65" s="52" t="s">
        <v>87</v>
      </c>
      <c r="F65" s="56" t="s">
        <v>88</v>
      </c>
      <c r="G65" s="52" t="s">
        <v>24</v>
      </c>
      <c r="H65" s="3">
        <v>2246699</v>
      </c>
      <c r="I65" s="3">
        <v>2246699</v>
      </c>
      <c r="J65" s="4"/>
      <c r="K65" s="4"/>
      <c r="L65" s="3"/>
      <c r="M65" s="4"/>
      <c r="N65" s="3"/>
      <c r="O65" s="3"/>
      <c r="P65" s="89">
        <v>5420</v>
      </c>
      <c r="Q65" s="89">
        <v>5420</v>
      </c>
    </row>
    <row r="66" spans="1:17" ht="25.5" x14ac:dyDescent="0.25">
      <c r="A66" s="113" t="s">
        <v>121</v>
      </c>
      <c r="B66" s="40" t="s">
        <v>110</v>
      </c>
      <c r="C66" s="47" t="s">
        <v>17</v>
      </c>
      <c r="D66" s="51"/>
      <c r="E66" s="51"/>
      <c r="F66" s="55" t="s">
        <v>91</v>
      </c>
      <c r="G66" s="55"/>
      <c r="H66" s="3">
        <v>30475017.560000002</v>
      </c>
      <c r="I66" s="3">
        <v>30471516.800000001</v>
      </c>
      <c r="J66" s="5"/>
      <c r="K66" s="5"/>
      <c r="L66" s="5"/>
      <c r="M66" s="5"/>
      <c r="N66" s="5"/>
      <c r="O66" s="5"/>
      <c r="P66" s="88">
        <f>P67</f>
        <v>10000</v>
      </c>
      <c r="Q66" s="88">
        <f>Q67</f>
        <v>10000</v>
      </c>
    </row>
    <row r="67" spans="1:17" ht="63.75" x14ac:dyDescent="0.25">
      <c r="A67" s="121"/>
      <c r="B67" s="47" t="s">
        <v>90</v>
      </c>
      <c r="C67" s="46" t="s">
        <v>20</v>
      </c>
      <c r="D67" s="51" t="s">
        <v>21</v>
      </c>
      <c r="E67" s="52" t="s">
        <v>87</v>
      </c>
      <c r="F67" s="56" t="s">
        <v>91</v>
      </c>
      <c r="G67" s="52" t="s">
        <v>24</v>
      </c>
      <c r="H67" s="3">
        <v>2246699</v>
      </c>
      <c r="I67" s="3">
        <v>2246699</v>
      </c>
      <c r="J67" s="4"/>
      <c r="K67" s="4"/>
      <c r="L67" s="3"/>
      <c r="M67" s="4"/>
      <c r="N67" s="3"/>
      <c r="O67" s="3"/>
      <c r="P67" s="89">
        <v>10000</v>
      </c>
      <c r="Q67" s="89">
        <v>10000</v>
      </c>
    </row>
    <row r="68" spans="1:17" ht="38.25" x14ac:dyDescent="0.25">
      <c r="A68" s="113" t="s">
        <v>120</v>
      </c>
      <c r="B68" s="40" t="s">
        <v>111</v>
      </c>
      <c r="C68" s="47" t="s">
        <v>17</v>
      </c>
      <c r="D68" s="51"/>
      <c r="E68" s="51"/>
      <c r="F68" s="55" t="s">
        <v>94</v>
      </c>
      <c r="G68" s="55"/>
      <c r="H68" s="3">
        <v>30475017.560000002</v>
      </c>
      <c r="I68" s="3">
        <v>30471516.800000001</v>
      </c>
      <c r="J68" s="5"/>
      <c r="K68" s="5"/>
      <c r="L68" s="5"/>
      <c r="M68" s="5"/>
      <c r="N68" s="5"/>
      <c r="O68" s="5"/>
      <c r="P68" s="88">
        <f>P69</f>
        <v>135800</v>
      </c>
      <c r="Q68" s="88">
        <f>Q69</f>
        <v>135800</v>
      </c>
    </row>
    <row r="69" spans="1:17" ht="76.5" x14ac:dyDescent="0.25">
      <c r="A69" s="121"/>
      <c r="B69" s="47" t="s">
        <v>92</v>
      </c>
      <c r="C69" s="46" t="s">
        <v>20</v>
      </c>
      <c r="D69" s="51" t="s">
        <v>21</v>
      </c>
      <c r="E69" s="52" t="s">
        <v>93</v>
      </c>
      <c r="F69" s="56" t="s">
        <v>94</v>
      </c>
      <c r="G69" s="52" t="s">
        <v>24</v>
      </c>
      <c r="H69" s="3">
        <v>2246699</v>
      </c>
      <c r="I69" s="3">
        <v>2246699</v>
      </c>
      <c r="J69" s="4"/>
      <c r="K69" s="4"/>
      <c r="L69" s="3"/>
      <c r="M69" s="4"/>
      <c r="N69" s="3"/>
      <c r="O69" s="3"/>
      <c r="P69" s="89">
        <v>135800</v>
      </c>
      <c r="Q69" s="89">
        <v>135800</v>
      </c>
    </row>
    <row r="70" spans="1:17" ht="25.5" x14ac:dyDescent="0.25">
      <c r="A70" s="113" t="s">
        <v>119</v>
      </c>
      <c r="B70" s="40" t="s">
        <v>112</v>
      </c>
      <c r="C70" s="47" t="s">
        <v>17</v>
      </c>
      <c r="D70" s="51"/>
      <c r="E70" s="51"/>
      <c r="F70" s="55" t="s">
        <v>97</v>
      </c>
      <c r="G70" s="55"/>
      <c r="H70" s="3">
        <v>30475017.560000002</v>
      </c>
      <c r="I70" s="3">
        <v>30471516.800000001</v>
      </c>
      <c r="J70" s="5"/>
      <c r="K70" s="5"/>
      <c r="L70" s="5"/>
      <c r="M70" s="5"/>
      <c r="N70" s="5"/>
      <c r="O70" s="5"/>
      <c r="P70" s="88">
        <f>P71</f>
        <v>3452843</v>
      </c>
      <c r="Q70" s="88">
        <f>Q71</f>
        <v>3452843</v>
      </c>
    </row>
    <row r="71" spans="1:17" ht="63.75" x14ac:dyDescent="0.25">
      <c r="A71" s="122"/>
      <c r="B71" s="47" t="s">
        <v>95</v>
      </c>
      <c r="C71" s="38" t="s">
        <v>20</v>
      </c>
      <c r="D71" s="51" t="s">
        <v>21</v>
      </c>
      <c r="E71" s="52" t="s">
        <v>96</v>
      </c>
      <c r="F71" s="56" t="s">
        <v>97</v>
      </c>
      <c r="G71" s="52" t="s">
        <v>24</v>
      </c>
      <c r="H71" s="3">
        <v>2246699</v>
      </c>
      <c r="I71" s="3">
        <v>2246699</v>
      </c>
      <c r="J71" s="4"/>
      <c r="K71" s="4"/>
      <c r="L71" s="3"/>
      <c r="M71" s="4"/>
      <c r="N71" s="3"/>
      <c r="O71" s="3"/>
      <c r="P71" s="89">
        <v>3452843</v>
      </c>
      <c r="Q71" s="89">
        <v>3452843</v>
      </c>
    </row>
    <row r="72" spans="1:17" ht="10.15" customHeight="1" x14ac:dyDescent="0.25">
      <c r="A72" s="180"/>
      <c r="B72" s="181"/>
      <c r="C72" s="181"/>
      <c r="D72" s="181"/>
      <c r="E72" s="182"/>
      <c r="F72" s="189" t="s">
        <v>59</v>
      </c>
      <c r="G72" s="190"/>
      <c r="H72" s="81"/>
      <c r="I72" s="81"/>
      <c r="J72" s="82"/>
      <c r="K72" s="82"/>
      <c r="L72" s="81"/>
      <c r="M72" s="82"/>
      <c r="N72" s="81"/>
      <c r="O72" s="81"/>
      <c r="P72" s="174">
        <f>P8+P18+P22+P43+P62</f>
        <v>148791183.47999999</v>
      </c>
      <c r="Q72" s="174">
        <f>Q8+Q18+Q22+Q43+Q62</f>
        <v>148163574.09999999</v>
      </c>
    </row>
    <row r="73" spans="1:17" ht="6.6" customHeight="1" x14ac:dyDescent="0.25">
      <c r="A73" s="183"/>
      <c r="B73" s="184"/>
      <c r="C73" s="184"/>
      <c r="D73" s="184"/>
      <c r="E73" s="185"/>
      <c r="F73" s="191"/>
      <c r="G73" s="192"/>
      <c r="H73" s="81"/>
      <c r="I73" s="81"/>
      <c r="J73" s="82"/>
      <c r="K73" s="82"/>
      <c r="L73" s="81"/>
      <c r="M73" s="82"/>
      <c r="N73" s="81"/>
      <c r="O73" s="81"/>
      <c r="P73" s="175"/>
      <c r="Q73" s="175"/>
    </row>
    <row r="74" spans="1:17" ht="8.4499999999999993" customHeight="1" x14ac:dyDescent="0.25">
      <c r="A74" s="186"/>
      <c r="B74" s="187"/>
      <c r="C74" s="187"/>
      <c r="D74" s="187"/>
      <c r="E74" s="188"/>
      <c r="F74" s="193"/>
      <c r="G74" s="194"/>
      <c r="H74" s="83"/>
      <c r="I74" s="83"/>
      <c r="J74" s="83"/>
      <c r="K74" s="83"/>
      <c r="L74" s="83"/>
      <c r="M74" s="83"/>
      <c r="N74" s="84"/>
      <c r="O74" s="84"/>
      <c r="P74" s="176"/>
      <c r="Q74" s="176"/>
    </row>
    <row r="75" spans="1:17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1"/>
      <c r="O75" s="21"/>
      <c r="P75" s="48"/>
      <c r="Q75" s="48"/>
    </row>
    <row r="76" spans="1:17" ht="15.75" x14ac:dyDescent="0.25">
      <c r="A76" s="132" t="s">
        <v>38</v>
      </c>
      <c r="B76" s="132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7" ht="15.75" x14ac:dyDescent="0.25">
      <c r="A77" s="132" t="s">
        <v>61</v>
      </c>
      <c r="B77" s="132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115" t="s">
        <v>39</v>
      </c>
      <c r="O77" s="115"/>
      <c r="P77" s="172" t="s">
        <v>51</v>
      </c>
      <c r="Q77" s="173"/>
    </row>
    <row r="78" spans="1:17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7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7" x14ac:dyDescent="0.25">
      <c r="A80" s="126" t="s">
        <v>52</v>
      </c>
      <c r="B80" s="126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 x14ac:dyDescent="0.25">
      <c r="A81" s="131" t="s">
        <v>129</v>
      </c>
      <c r="B81" s="1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</sheetData>
  <mergeCells count="55">
    <mergeCell ref="A24:A42"/>
    <mergeCell ref="C25:C42"/>
    <mergeCell ref="C60:C61"/>
    <mergeCell ref="A72:E74"/>
    <mergeCell ref="F72:G74"/>
    <mergeCell ref="C57:C58"/>
    <mergeCell ref="C16:C17"/>
    <mergeCell ref="A15:A17"/>
    <mergeCell ref="A18:A19"/>
    <mergeCell ref="B18:B19"/>
    <mergeCell ref="A22:A23"/>
    <mergeCell ref="B22:B23"/>
    <mergeCell ref="A20:A21"/>
    <mergeCell ref="P77:Q77"/>
    <mergeCell ref="A76:B76"/>
    <mergeCell ref="A77:B77"/>
    <mergeCell ref="N77:O77"/>
    <mergeCell ref="B43:B44"/>
    <mergeCell ref="A56:A58"/>
    <mergeCell ref="A62:A63"/>
    <mergeCell ref="C46:C55"/>
    <mergeCell ref="A59:A61"/>
    <mergeCell ref="P72:P74"/>
    <mergeCell ref="A43:A44"/>
    <mergeCell ref="Q72:Q74"/>
    <mergeCell ref="A81:B81"/>
    <mergeCell ref="A80:B80"/>
    <mergeCell ref="A70:A71"/>
    <mergeCell ref="A45:A55"/>
    <mergeCell ref="B62:B63"/>
    <mergeCell ref="A64:A65"/>
    <mergeCell ref="A66:A67"/>
    <mergeCell ref="A68:A69"/>
    <mergeCell ref="A1:Q1"/>
    <mergeCell ref="A2:Q2"/>
    <mergeCell ref="A4:A7"/>
    <mergeCell ref="B4:B7"/>
    <mergeCell ref="C4:C7"/>
    <mergeCell ref="D4:G4"/>
    <mergeCell ref="A8:A9"/>
    <mergeCell ref="B8:B9"/>
    <mergeCell ref="A10:A14"/>
    <mergeCell ref="B10:B11"/>
    <mergeCell ref="C11:C14"/>
    <mergeCell ref="G11:G12"/>
    <mergeCell ref="P11:P12"/>
    <mergeCell ref="D5:D7"/>
    <mergeCell ref="D11:D12"/>
    <mergeCell ref="H4:Q6"/>
    <mergeCell ref="E5:E7"/>
    <mergeCell ref="F5:F7"/>
    <mergeCell ref="G5:G7"/>
    <mergeCell ref="E11:E12"/>
    <mergeCell ref="F11:F12"/>
    <mergeCell ref="Q11:Q12"/>
  </mergeCells>
  <pageMargins left="0.11811023622047245" right="0.11811023622047245" top="0.55118110236220474" bottom="0.47244094488188981" header="0" footer="0"/>
  <pageSetup paperSize="9" scale="89" fitToHeight="0" orientation="landscape" horizontalDpi="4294967295" verticalDpi="4294967295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9</vt:lpstr>
      <vt:lpstr>приложение 8</vt:lpstr>
      <vt:lpstr>'приложение 8'!Заголовки_для_печати</vt:lpstr>
      <vt:lpstr>'приложение 9'!Заголовки_для_печати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Бакланова</dc:creator>
  <cp:lastModifiedBy>Панченко Алена Петровна</cp:lastModifiedBy>
  <cp:lastPrinted>2025-05-05T07:57:03Z</cp:lastPrinted>
  <dcterms:created xsi:type="dcterms:W3CDTF">2015-01-30T09:38:30Z</dcterms:created>
  <dcterms:modified xsi:type="dcterms:W3CDTF">2025-05-21T03:45:51Z</dcterms:modified>
</cp:coreProperties>
</file>