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456" windowHeight="11832" activeTab="1"/>
  </bookViews>
  <sheets>
    <sheet name="приложение 10" sheetId="1" r:id="rId1"/>
    <sheet name="приложение 9" sheetId="3" r:id="rId2"/>
  </sheets>
  <definedNames>
    <definedName name="_xlnm.Print_Titles" localSheetId="0">'приложение 10'!$4:$6</definedName>
    <definedName name="_xlnm.Print_Titles" localSheetId="1">'приложение 9'!$4:$7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5" i="1"/>
  <c r="E625"/>
  <c r="D624"/>
  <c r="E624"/>
  <c r="D617"/>
  <c r="E617"/>
  <c r="D616"/>
  <c r="E616"/>
  <c r="D608"/>
  <c r="E608"/>
  <c r="D607"/>
  <c r="E607"/>
  <c r="E591" s="1"/>
  <c r="D606"/>
  <c r="D589" s="1"/>
  <c r="E606"/>
  <c r="E589" s="1"/>
  <c r="D600"/>
  <c r="D592" s="1"/>
  <c r="E600"/>
  <c r="D583"/>
  <c r="D579" s="1"/>
  <c r="E583"/>
  <c r="E579" s="1"/>
  <c r="D575"/>
  <c r="E575"/>
  <c r="D574"/>
  <c r="D566" s="1"/>
  <c r="E574"/>
  <c r="E566" s="1"/>
  <c r="D573"/>
  <c r="D565" s="1"/>
  <c r="E573"/>
  <c r="E565" s="1"/>
  <c r="D551"/>
  <c r="E551"/>
  <c r="D550"/>
  <c r="E550"/>
  <c r="D527"/>
  <c r="E527"/>
  <c r="D518"/>
  <c r="E518"/>
  <c r="E592" l="1"/>
  <c r="D591"/>
  <c r="E567"/>
  <c r="D567"/>
  <c r="D495"/>
  <c r="E495"/>
  <c r="D487"/>
  <c r="E487"/>
  <c r="D486"/>
  <c r="D476" s="1"/>
  <c r="E486"/>
  <c r="E476" s="1"/>
  <c r="D485"/>
  <c r="D475" s="1"/>
  <c r="E485"/>
  <c r="E475" s="1"/>
  <c r="D467"/>
  <c r="E467"/>
  <c r="D466"/>
  <c r="E466"/>
  <c r="D418"/>
  <c r="E418"/>
  <c r="D465"/>
  <c r="E465"/>
  <c r="E463" s="1"/>
  <c r="D459"/>
  <c r="E459"/>
  <c r="D451"/>
  <c r="E451"/>
  <c r="D443"/>
  <c r="E443"/>
  <c r="D426"/>
  <c r="E426"/>
  <c r="D402"/>
  <c r="E402"/>
  <c r="D394"/>
  <c r="E394"/>
  <c r="D385"/>
  <c r="E385"/>
  <c r="D377"/>
  <c r="D361" s="1"/>
  <c r="E377"/>
  <c r="E361" s="1"/>
  <c r="D370"/>
  <c r="E370"/>
  <c r="D355"/>
  <c r="E355"/>
  <c r="D330"/>
  <c r="D327" s="1"/>
  <c r="E330"/>
  <c r="E327" s="1"/>
  <c r="D323"/>
  <c r="E323"/>
  <c r="D299"/>
  <c r="E299"/>
  <c r="D291"/>
  <c r="E291"/>
  <c r="D283"/>
  <c r="E283"/>
  <c r="D275"/>
  <c r="E275"/>
  <c r="D267"/>
  <c r="D227" s="1"/>
  <c r="E267"/>
  <c r="D258"/>
  <c r="D255" s="1"/>
  <c r="E258"/>
  <c r="E255" s="1"/>
  <c r="D250"/>
  <c r="E250"/>
  <c r="D242"/>
  <c r="E242"/>
  <c r="D234"/>
  <c r="E234"/>
  <c r="D219"/>
  <c r="E219"/>
  <c r="D218"/>
  <c r="E218"/>
  <c r="D211"/>
  <c r="E211"/>
  <c r="D210"/>
  <c r="E210"/>
  <c r="D195"/>
  <c r="E195"/>
  <c r="D186"/>
  <c r="E186"/>
  <c r="D177"/>
  <c r="E177"/>
  <c r="D162"/>
  <c r="E162"/>
  <c r="D161"/>
  <c r="D137" s="1"/>
  <c r="E161"/>
  <c r="E137" s="1"/>
  <c r="D146"/>
  <c r="E146"/>
  <c r="D130"/>
  <c r="E130"/>
  <c r="D123"/>
  <c r="E123"/>
  <c r="D122"/>
  <c r="D119" s="1"/>
  <c r="E122"/>
  <c r="E119" s="1"/>
  <c r="D115"/>
  <c r="E115"/>
  <c r="D114"/>
  <c r="E114"/>
  <c r="D113"/>
  <c r="E113"/>
  <c r="D107"/>
  <c r="E107"/>
  <c r="D106"/>
  <c r="E106"/>
  <c r="D105"/>
  <c r="E105"/>
  <c r="D89"/>
  <c r="E89"/>
  <c r="E9" s="1"/>
  <c r="D83"/>
  <c r="D79" s="1"/>
  <c r="E83"/>
  <c r="E79" s="1"/>
  <c r="D75"/>
  <c r="D71" s="1"/>
  <c r="E75"/>
  <c r="E71" s="1"/>
  <c r="D59"/>
  <c r="D55" s="1"/>
  <c r="E59"/>
  <c r="E55" s="1"/>
  <c r="D34"/>
  <c r="D31" s="1"/>
  <c r="E34"/>
  <c r="E31" s="1"/>
  <c r="D26"/>
  <c r="D23" s="1"/>
  <c r="E26"/>
  <c r="E23" s="1"/>
  <c r="D463" l="1"/>
  <c r="E227"/>
  <c r="E226"/>
  <c r="D226"/>
  <c r="D9"/>
  <c r="H104" i="3"/>
  <c r="I104"/>
  <c r="H152"/>
  <c r="H130"/>
  <c r="H112"/>
  <c r="H111" s="1"/>
  <c r="H242"/>
  <c r="I242"/>
  <c r="H396"/>
  <c r="H414"/>
  <c r="I414"/>
  <c r="H406"/>
  <c r="I405"/>
  <c r="H405"/>
  <c r="D615" i="1" s="1"/>
  <c r="D590" s="1"/>
  <c r="H380" i="3"/>
  <c r="I375"/>
  <c r="E559" i="1" s="1"/>
  <c r="E543" s="1"/>
  <c r="H375" i="3"/>
  <c r="D559" i="1" s="1"/>
  <c r="D543" s="1"/>
  <c r="H368" i="3"/>
  <c r="I368"/>
  <c r="H351"/>
  <c r="I351"/>
  <c r="H352"/>
  <c r="I352"/>
  <c r="I348" s="1"/>
  <c r="I358"/>
  <c r="E534" i="1" s="1"/>
  <c r="H358" i="3"/>
  <c r="D534" i="1" s="1"/>
  <c r="H361" i="3"/>
  <c r="I361"/>
  <c r="I360"/>
  <c r="E535" i="1" s="1"/>
  <c r="H360" i="3"/>
  <c r="D535" i="1" s="1"/>
  <c r="I329" i="3"/>
  <c r="H329"/>
  <c r="H327"/>
  <c r="H326"/>
  <c r="I341"/>
  <c r="E503" i="1" s="1"/>
  <c r="E477" s="1"/>
  <c r="H341" i="3"/>
  <c r="D503" i="1" s="1"/>
  <c r="D477" s="1"/>
  <c r="I340" i="3"/>
  <c r="E502" i="1" s="1"/>
  <c r="E474" s="1"/>
  <c r="H340" i="3"/>
  <c r="D502" i="1" s="1"/>
  <c r="D474" s="1"/>
  <c r="I320" i="3"/>
  <c r="H320"/>
  <c r="I313"/>
  <c r="E435" i="1" s="1"/>
  <c r="E363" s="1"/>
  <c r="H313" i="3"/>
  <c r="D435" i="1" s="1"/>
  <c r="D363" s="1"/>
  <c r="I307" i="3"/>
  <c r="H307"/>
  <c r="I288"/>
  <c r="E347" i="1" s="1"/>
  <c r="E343" s="1"/>
  <c r="H288" i="3"/>
  <c r="D347" i="1" s="1"/>
  <c r="D343" s="1"/>
  <c r="I279" i="3"/>
  <c r="E315" i="1" s="1"/>
  <c r="H279" i="3"/>
  <c r="D315" i="1" s="1"/>
  <c r="D307" s="1"/>
  <c r="I285" i="3"/>
  <c r="E338" i="1" s="1"/>
  <c r="E335" s="1"/>
  <c r="H285" i="3"/>
  <c r="D338" i="1" s="1"/>
  <c r="D335" s="1"/>
  <c r="D306" l="1"/>
  <c r="E307"/>
  <c r="I401" i="3"/>
  <c r="E615" i="1"/>
  <c r="E590" s="1"/>
  <c r="E587" s="1"/>
  <c r="E306"/>
  <c r="H348" i="3"/>
  <c r="H409"/>
  <c r="H401"/>
  <c r="I409"/>
  <c r="H349"/>
  <c r="I349"/>
  <c r="I338"/>
  <c r="H328"/>
  <c r="H338"/>
  <c r="H356"/>
  <c r="I356"/>
  <c r="I245"/>
  <c r="H245"/>
  <c r="I249"/>
  <c r="H249"/>
  <c r="I238"/>
  <c r="H238"/>
  <c r="I205"/>
  <c r="E163" i="1" s="1"/>
  <c r="E139" s="1"/>
  <c r="H205" i="3"/>
  <c r="D163" i="1" s="1"/>
  <c r="D139" s="1"/>
  <c r="I193" i="3"/>
  <c r="H193"/>
  <c r="I191"/>
  <c r="H191"/>
  <c r="I189"/>
  <c r="H189"/>
  <c r="I173"/>
  <c r="H173"/>
  <c r="I172"/>
  <c r="H172"/>
  <c r="I170"/>
  <c r="H170"/>
  <c r="I167"/>
  <c r="H167"/>
  <c r="I101"/>
  <c r="E67" i="1" s="1"/>
  <c r="H101" i="3"/>
  <c r="D67" i="1" s="1"/>
  <c r="D63" s="1"/>
  <c r="I95" i="3"/>
  <c r="H95"/>
  <c r="I93"/>
  <c r="H93"/>
  <c r="I92"/>
  <c r="H92"/>
  <c r="I89"/>
  <c r="H89"/>
  <c r="I87"/>
  <c r="H87"/>
  <c r="I76"/>
  <c r="E18" i="1" s="1"/>
  <c r="H76" i="3"/>
  <c r="D18" i="1" s="1"/>
  <c r="I69" i="3"/>
  <c r="E91" i="1" s="1"/>
  <c r="H69" i="3"/>
  <c r="D91" i="1" s="1"/>
  <c r="H41" i="3"/>
  <c r="I39"/>
  <c r="H39"/>
  <c r="I32"/>
  <c r="H32"/>
  <c r="H31"/>
  <c r="I31"/>
  <c r="I27"/>
  <c r="H27"/>
  <c r="I19"/>
  <c r="H19"/>
  <c r="D90" i="1" l="1"/>
  <c r="D87" s="1"/>
  <c r="D43"/>
  <c r="D39" s="1"/>
  <c r="D51"/>
  <c r="D47" s="1"/>
  <c r="D131"/>
  <c r="D154"/>
  <c r="D138" s="1"/>
  <c r="E43"/>
  <c r="E39" s="1"/>
  <c r="E51"/>
  <c r="E47" s="1"/>
  <c r="E131"/>
  <c r="E154"/>
  <c r="E138" s="1"/>
  <c r="D15"/>
  <c r="E15"/>
  <c r="E63"/>
  <c r="E90"/>
  <c r="E87" s="1"/>
  <c r="H347" i="3"/>
  <c r="H225"/>
  <c r="H223"/>
  <c r="H244"/>
  <c r="H11"/>
  <c r="I380"/>
  <c r="I326"/>
  <c r="I328"/>
  <c r="D11" i="1" l="1"/>
  <c r="E11"/>
  <c r="D10"/>
  <c r="E10"/>
  <c r="E7" s="1"/>
  <c r="D7"/>
  <c r="H345" i="3"/>
  <c r="H10"/>
  <c r="H282" l="1"/>
  <c r="I282"/>
  <c r="H272"/>
  <c r="I272"/>
  <c r="H268"/>
  <c r="I268"/>
  <c r="I261"/>
  <c r="H261"/>
  <c r="H287" l="1"/>
  <c r="I287"/>
  <c r="H284"/>
  <c r="I284"/>
  <c r="I11"/>
  <c r="I10" l="1"/>
  <c r="H390"/>
  <c r="I390"/>
  <c r="H91" l="1"/>
  <c r="I91"/>
  <c r="H86"/>
  <c r="I86"/>
  <c r="H100" l="1"/>
  <c r="I100"/>
  <c r="I224" l="1"/>
  <c r="I225"/>
  <c r="H224"/>
  <c r="D542" i="1"/>
  <c r="E542"/>
  <c r="E399"/>
  <c r="D399"/>
  <c r="E447"/>
  <c r="D447"/>
  <c r="E439"/>
  <c r="D439"/>
  <c r="E375"/>
  <c r="D375"/>
  <c r="E351"/>
  <c r="D351"/>
  <c r="E271"/>
  <c r="D271"/>
  <c r="E203"/>
  <c r="D203"/>
  <c r="E143"/>
  <c r="D143"/>
  <c r="E511" l="1"/>
  <c r="D510"/>
  <c r="D511"/>
  <c r="E510"/>
  <c r="D531"/>
  <c r="D303"/>
  <c r="E159"/>
  <c r="D159"/>
  <c r="I181" i="3" l="1"/>
  <c r="H181"/>
  <c r="H373" l="1"/>
  <c r="I367"/>
  <c r="H367"/>
  <c r="I366"/>
  <c r="I314"/>
  <c r="H314"/>
  <c r="I312"/>
  <c r="H312"/>
  <c r="I304"/>
  <c r="H304"/>
  <c r="E410" i="1"/>
  <c r="E362" s="1"/>
  <c r="I298" i="3"/>
  <c r="H298"/>
  <c r="D410" i="1" l="1"/>
  <c r="H366" i="3"/>
  <c r="D612" i="1"/>
  <c r="E612"/>
  <c r="I379" i="3"/>
  <c r="E407" i="1"/>
  <c r="I365" i="3"/>
  <c r="I347"/>
  <c r="H277"/>
  <c r="I277"/>
  <c r="I290"/>
  <c r="H290"/>
  <c r="H266"/>
  <c r="I266"/>
  <c r="E202" i="1"/>
  <c r="H206" i="3"/>
  <c r="I206"/>
  <c r="I182" s="1"/>
  <c r="H184"/>
  <c r="D407" i="1" l="1"/>
  <c r="D362"/>
  <c r="D359" s="1"/>
  <c r="I345" i="3"/>
  <c r="H379"/>
  <c r="H182"/>
  <c r="H365"/>
  <c r="H222"/>
  <c r="H220" s="1"/>
  <c r="D202" i="1"/>
  <c r="H192" i="3"/>
  <c r="D135" i="1"/>
  <c r="I223" i="3"/>
  <c r="I130"/>
  <c r="H188"/>
  <c r="I192"/>
  <c r="H183"/>
  <c r="H165"/>
  <c r="H129" l="1"/>
  <c r="H378"/>
  <c r="H187"/>
  <c r="D151" i="1"/>
  <c r="E151"/>
  <c r="E135"/>
  <c r="H180" i="3" l="1"/>
  <c r="H178" s="1"/>
  <c r="I107" l="1"/>
  <c r="I106" s="1"/>
  <c r="H107"/>
  <c r="H79"/>
  <c r="I79"/>
  <c r="I78" s="1"/>
  <c r="H106" l="1"/>
  <c r="H78"/>
  <c r="I99"/>
  <c r="H99" l="1"/>
  <c r="E596" i="1" l="1"/>
  <c r="D596"/>
  <c r="E555"/>
  <c r="D555"/>
  <c r="E515"/>
  <c r="D515"/>
  <c r="E531"/>
  <c r="D491"/>
  <c r="E455"/>
  <c r="D455"/>
  <c r="E431"/>
  <c r="D431"/>
  <c r="D423"/>
  <c r="E415"/>
  <c r="D415"/>
  <c r="E391"/>
  <c r="D391"/>
  <c r="D383"/>
  <c r="E367"/>
  <c r="D367"/>
  <c r="E423"/>
  <c r="E319"/>
  <c r="D319"/>
  <c r="D311"/>
  <c r="E571" l="1"/>
  <c r="D499"/>
  <c r="E471"/>
  <c r="E621"/>
  <c r="E604"/>
  <c r="D604"/>
  <c r="D523"/>
  <c r="D621"/>
  <c r="D563"/>
  <c r="D571"/>
  <c r="E547"/>
  <c r="D481"/>
  <c r="D547"/>
  <c r="E481"/>
  <c r="E523"/>
  <c r="E491"/>
  <c r="E499"/>
  <c r="E383"/>
  <c r="E303"/>
  <c r="E311"/>
  <c r="E295"/>
  <c r="D295"/>
  <c r="E287"/>
  <c r="D287"/>
  <c r="E279"/>
  <c r="D279"/>
  <c r="E263"/>
  <c r="E247"/>
  <c r="D247"/>
  <c r="E239"/>
  <c r="D239"/>
  <c r="D223"/>
  <c r="E171"/>
  <c r="D191"/>
  <c r="E170"/>
  <c r="D170"/>
  <c r="E169"/>
  <c r="D175"/>
  <c r="E100"/>
  <c r="E563" l="1"/>
  <c r="D539"/>
  <c r="E507"/>
  <c r="E183"/>
  <c r="E539"/>
  <c r="D183"/>
  <c r="D507"/>
  <c r="D471"/>
  <c r="E359"/>
  <c r="D231"/>
  <c r="E231"/>
  <c r="D263"/>
  <c r="D169"/>
  <c r="E207"/>
  <c r="D199"/>
  <c r="E199"/>
  <c r="E215"/>
  <c r="D215"/>
  <c r="D207"/>
  <c r="E167"/>
  <c r="D171"/>
  <c r="D167" s="1"/>
  <c r="E175"/>
  <c r="E191"/>
  <c r="E99"/>
  <c r="E97"/>
  <c r="E98"/>
  <c r="D111"/>
  <c r="D98"/>
  <c r="D103"/>
  <c r="D97"/>
  <c r="D99"/>
  <c r="D100"/>
  <c r="E103"/>
  <c r="E127"/>
  <c r="D127"/>
  <c r="E111"/>
  <c r="E223" l="1"/>
  <c r="E95"/>
  <c r="D95"/>
  <c r="I416" i="3"/>
  <c r="H416"/>
  <c r="I396"/>
  <c r="I373"/>
  <c r="I336"/>
  <c r="I324" s="1"/>
  <c r="H336"/>
  <c r="I327"/>
  <c r="I318"/>
  <c r="H318"/>
  <c r="I316"/>
  <c r="H316"/>
  <c r="I310"/>
  <c r="I294" s="1"/>
  <c r="H310"/>
  <c r="I308"/>
  <c r="H308"/>
  <c r="I306"/>
  <c r="H306"/>
  <c r="I302"/>
  <c r="H302"/>
  <c r="I300"/>
  <c r="H300"/>
  <c r="I296"/>
  <c r="H296"/>
  <c r="I280"/>
  <c r="H280"/>
  <c r="I278"/>
  <c r="H278"/>
  <c r="I270"/>
  <c r="H270"/>
  <c r="I263"/>
  <c r="H263"/>
  <c r="I259"/>
  <c r="H259"/>
  <c r="I257"/>
  <c r="H257"/>
  <c r="I255"/>
  <c r="H255"/>
  <c r="I222"/>
  <c r="I218"/>
  <c r="H218"/>
  <c r="I216"/>
  <c r="H216"/>
  <c r="I214"/>
  <c r="H214"/>
  <c r="I188"/>
  <c r="I184"/>
  <c r="H164"/>
  <c r="I165"/>
  <c r="I152"/>
  <c r="I151" s="1"/>
  <c r="I129"/>
  <c r="I112"/>
  <c r="I103"/>
  <c r="I97"/>
  <c r="I96" s="1"/>
  <c r="H97"/>
  <c r="H90"/>
  <c r="I85"/>
  <c r="I82"/>
  <c r="I81" s="1"/>
  <c r="H82"/>
  <c r="I75"/>
  <c r="I74" s="1"/>
  <c r="H75"/>
  <c r="H324" l="1"/>
  <c r="H294"/>
  <c r="H395"/>
  <c r="H276"/>
  <c r="H295"/>
  <c r="I276"/>
  <c r="I274" s="1"/>
  <c r="I295"/>
  <c r="I292" s="1"/>
  <c r="H213"/>
  <c r="I213"/>
  <c r="I211" s="1"/>
  <c r="H254"/>
  <c r="I254"/>
  <c r="I253" s="1"/>
  <c r="I187"/>
  <c r="H81"/>
  <c r="H85"/>
  <c r="H96"/>
  <c r="I111"/>
  <c r="I164"/>
  <c r="I90"/>
  <c r="I9" s="1"/>
  <c r="H74"/>
  <c r="H103"/>
  <c r="H151"/>
  <c r="I378"/>
  <c r="D587" i="1"/>
  <c r="I395" i="3"/>
  <c r="I394" s="1"/>
  <c r="I220"/>
  <c r="I244"/>
  <c r="I183"/>
  <c r="H9" l="1"/>
  <c r="H8" s="1"/>
  <c r="H292"/>
  <c r="I8"/>
  <c r="H110"/>
  <c r="H109" s="1"/>
  <c r="H394"/>
  <c r="H253"/>
  <c r="I110"/>
  <c r="I109" s="1"/>
  <c r="I180"/>
  <c r="H274"/>
  <c r="H211"/>
  <c r="I178" l="1"/>
</calcChain>
</file>

<file path=xl/sharedStrings.xml><?xml version="1.0" encoding="utf-8"?>
<sst xmlns="http://schemas.openxmlformats.org/spreadsheetml/2006/main" count="2416" uniqueCount="633">
  <si>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</si>
  <si>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</si>
  <si>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</si>
  <si>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</t>
  </si>
  <si>
    <t>факт</t>
  </si>
  <si>
    <t>муниципальная программа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</si>
  <si>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</si>
  <si>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</si>
  <si>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</si>
  <si>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</si>
  <si>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>районный бюджет</t>
  </si>
  <si>
    <t>бюджеты поселений</t>
  </si>
  <si>
    <t xml:space="preserve">внебюджетные  источники                 </t>
  </si>
  <si>
    <t>юридические лица</t>
  </si>
  <si>
    <t>Мероприятие программы 1</t>
  </si>
  <si>
    <t>Подпрограмма 1</t>
  </si>
  <si>
    <t xml:space="preserve">федеральный бюджет    </t>
  </si>
  <si>
    <t xml:space="preserve">федеральный бюджет </t>
  </si>
  <si>
    <t>Муниципальная программа  "Развитие образования Шушенского района"</t>
  </si>
  <si>
    <t xml:space="preserve"> "Развитие дошкольного, общего и дополнительного образования"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</si>
  <si>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</si>
  <si>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Мероприятие программы 2</t>
  </si>
  <si>
    <t>Мероприятие программы 3</t>
  </si>
  <si>
    <t>Мероприятие программы 4</t>
  </si>
  <si>
    <t>Мероприятие программы 5</t>
  </si>
  <si>
    <t>Мероприятие программы 6</t>
  </si>
  <si>
    <t>Мероприятие программы 7</t>
  </si>
  <si>
    <t>Мероприятие программы 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</si>
  <si>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районного бюджета</t>
  </si>
  <si>
    <t>Обеспечение жизнедеятельности подведомственных учреждений</t>
  </si>
  <si>
    <t>Обеспечение деятельности (оказание услуг) подведомственных учреждений</t>
  </si>
  <si>
    <t>Руководство и управление в сфере установленных функций органов местного самоуправления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</si>
  <si>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</si>
  <si>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Статус (муниципальная программа, подпрограмма)</t>
  </si>
  <si>
    <t>Наименование  программы, подпрограммы, мероприятия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</si>
  <si>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</si>
  <si>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</si>
  <si>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</si>
  <si>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</si>
  <si>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</si>
  <si>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</si>
  <si>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 xml:space="preserve">всего расходные обязательства </t>
  </si>
  <si>
    <t>в том числе по ГРБС: Управление образования администрации Шушенского района</t>
  </si>
  <si>
    <t>078</t>
  </si>
  <si>
    <t xml:space="preserve">Подпрограмма 1. "Развитие дошкольного, общего и дополнительного образования" </t>
  </si>
  <si>
    <t>0701</t>
  </si>
  <si>
    <t>0702</t>
  </si>
  <si>
    <t>Персональные выплаты, устанавливаемые в целях повышения оплаты труда молодым специалистам</t>
  </si>
  <si>
    <t>Расходы на финансовую поддержку муниципальных учреждений, иных муниципальных организаций, оказывающих услуги по отдыху, оздоровлению и занятости детей</t>
  </si>
  <si>
    <t>0707</t>
  </si>
  <si>
    <t>0117441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</si>
  <si>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</si>
  <si>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1003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</si>
  <si>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</si>
  <si>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1004</t>
  </si>
  <si>
    <t>360</t>
  </si>
  <si>
    <t>Расходы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</si>
  <si>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0117558</t>
  </si>
  <si>
    <t>Расходы на проведение реконструкции или капитального ремонта зданий общеобразовательных учреждений Красноярского края, находящихся в аварийном состоянии</t>
  </si>
  <si>
    <t>0117562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</si>
  <si>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</si>
  <si>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Оплата стоимости набора продуктов питания или готовых блюд и их транспортировки в лагерях с дневным пребыванием детей</t>
  </si>
  <si>
    <t>0117582</t>
  </si>
  <si>
    <t>Расходы на выплаты отдельным категориям работников муниципальных загородных оздоровительных лагерей, на оплату услуг по санитарно-эпидемиологической оценке обстановки в муниципальных загородных оздоровительных лагерях, оказанных на договорной основе</t>
  </si>
  <si>
    <t>0117584</t>
  </si>
  <si>
    <t>Организация отдыха, оздоровления и занятости детей в муниципальных загородных оздоровительных лагерях</t>
  </si>
  <si>
    <t>0117585</t>
  </si>
  <si>
    <t>Проведение мероприятий, направленных на выявление и поддержку одаренных детей: олимпиада, конференция, конкурсы, форум</t>
  </si>
  <si>
    <t>0709</t>
  </si>
  <si>
    <t>Мероприятия на реализацию системы отдыха, оздоровления детей в детском оздоровительно - образовательном лагере "Журавленок"</t>
  </si>
  <si>
    <t>Укрепление материально-технической базы образовательных учреждений на открытие дополнительных мест</t>
  </si>
  <si>
    <t>0119104</t>
  </si>
  <si>
    <t>Оплата стоимости набора продуктов питания или готовых блюд и их транспортировки в лагерях с дневным пребыванием детей, за счет средств районного бюджета</t>
  </si>
  <si>
    <t>0119201</t>
  </si>
  <si>
    <t>Расходы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за счет средств районного бюджета</t>
  </si>
  <si>
    <t>0119205</t>
  </si>
  <si>
    <t>Расходы на выплаты отдельным категориям работников муниципальных загородных оздоровительных лагерей, на оплату услуг по санитарно - эпидемиологической оценке обстановки в муниципальных загородных лагерях, оказанных на договорной основе, за счет средств районного бюджета</t>
  </si>
  <si>
    <t>0119221</t>
  </si>
  <si>
    <t>Расходы на финансовую поддержку муниципальных учреждений, иных муниципальных организаций, оказывающих услуги по отдыху, оздоровлению и занятости детей, за счет средств районного бюджета</t>
  </si>
  <si>
    <t>0119222</t>
  </si>
  <si>
    <t>0119235</t>
  </si>
  <si>
    <t>Основное мероприятие 1</t>
  </si>
  <si>
    <t xml:space="preserve">в том числе по ГРБС: </t>
  </si>
  <si>
    <t>Управление образования администрации Шушенского района</t>
  </si>
  <si>
    <t>Основное мероприятие 2</t>
  </si>
  <si>
    <t>Основное мероприятие 3</t>
  </si>
  <si>
    <t>0127552</t>
  </si>
  <si>
    <t>Основное мероприятие 4</t>
  </si>
  <si>
    <t>Основное мероприятие 5</t>
  </si>
  <si>
    <t>Основное мероприятие 6</t>
  </si>
  <si>
    <t>Основное мероприятие 7</t>
  </si>
  <si>
    <t>0129101</t>
  </si>
  <si>
    <t>Основное мероприятие 8</t>
  </si>
  <si>
    <t>0129235</t>
  </si>
  <si>
    <t>Муниципальная программа "Развитие культуры Шушенского района"</t>
  </si>
  <si>
    <t>в том числе по ГРБС: Отдел культуры администрации Шушенского района</t>
  </si>
  <si>
    <t>Подпрограмма 1. "Культурное наследие"</t>
  </si>
  <si>
    <t>058</t>
  </si>
  <si>
    <t>0801</t>
  </si>
  <si>
    <t>Комплектование книжных фондов библиотек муниципальных образований Красноярского края</t>
  </si>
  <si>
    <t>Проведение культурно-просветительных мероприятий для детей</t>
  </si>
  <si>
    <t>Повышение квалификации специалистов</t>
  </si>
  <si>
    <t>0219158</t>
  </si>
  <si>
    <t>Проведение мероприятий по созданию единого информационного и культурного пространства района</t>
  </si>
  <si>
    <t>Подпрограмма 2. "Искусство и народное творчество"</t>
  </si>
  <si>
    <t>Государственная поддержка муниципальных учреждений культуры</t>
  </si>
  <si>
    <t>0804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</si>
  <si>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</si>
  <si>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Поддержка социокультурных проектов муниципальных учреждений культуры и образовательных учреждений в области культуры</t>
  </si>
  <si>
    <t>0227481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</si>
  <si>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</si>
  <si>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 xml:space="preserve">Расходы, связанные с подготовкой проведения фестиваля "МИР Сибири" </t>
  </si>
  <si>
    <t>Проведение конкурсно-игровых мероприятий для детей</t>
  </si>
  <si>
    <t>Проведение мероприятий и участие в фестивалях и конкурсах</t>
  </si>
  <si>
    <t>0229158</t>
  </si>
  <si>
    <t>Поддержка социокультурных проектов муниципальных учреждений культуры и образовательных учреждений в области культуры, за счет средств районного бюджета</t>
  </si>
  <si>
    <t>0229227</t>
  </si>
  <si>
    <t>Подпрограмма 3. "Дополнительное образование в области культуры"</t>
  </si>
  <si>
    <t>Выезд учащихся детской художественной школы на пленэр</t>
  </si>
  <si>
    <t>Выезд обучающихся с концертами по району и поощрительная поездка</t>
  </si>
  <si>
    <t>0239158</t>
  </si>
  <si>
    <t>Подготовка одаренных детей к профессиональной деятельности</t>
  </si>
  <si>
    <t>Подпрограмма 4. "Дополнительное образование в области культуры"</t>
  </si>
  <si>
    <t>0113</t>
  </si>
  <si>
    <t>Осуществление государственных полномочий в области архивного дела, переданных органам местного самоуправления Красноярского края</t>
  </si>
  <si>
    <t>0247519</t>
  </si>
  <si>
    <t>Муниципальная программа "Система социальной защиты населения Шушенского района"</t>
  </si>
  <si>
    <t>в том числе по ГРБС:</t>
  </si>
  <si>
    <t>Управление социальной защиты населения администрации Шушенского района</t>
  </si>
  <si>
    <t>147</t>
  </si>
  <si>
    <t>в том числе по ГРБС: Управление социальной защиты населения администрации Шушенского района</t>
  </si>
  <si>
    <t>1006</t>
  </si>
  <si>
    <t>Мероприятия государственной программы Российской Федерации "Доступная среда" на 2011-2015 годы за счет средств федерального бюджета</t>
  </si>
  <si>
    <t>Доплаты к пенсиям муниципальных служащих</t>
  </si>
  <si>
    <t>1001</t>
  </si>
  <si>
    <t>630</t>
  </si>
  <si>
    <t>Устройство внешних пандусов в образовательных учреждениях</t>
  </si>
  <si>
    <t>в том числе по ГРБС:  Управление социальной защиты населения администрации Шушенского района</t>
  </si>
  <si>
    <t>Организация отдыха, оздоровление и развитие творческих способностей детей и подростков</t>
  </si>
  <si>
    <t>Содержание учреждений социального обслуживания населения (в соответствии с Законом края от 10 декабря 2004 года № 12-2705 «О социальном обслуживании населения»)</t>
  </si>
  <si>
    <t>1002</t>
  </si>
  <si>
    <t>Организация деятельности органов управления системой социальной защиты населения</t>
  </si>
  <si>
    <t>Муниципальная программа «Развитие малого и среднего предпринимательства на территории района»</t>
  </si>
  <si>
    <t>Администрация Шушенского района</t>
  </si>
  <si>
    <t>009</t>
  </si>
  <si>
    <t xml:space="preserve">Основное мероприятие 1. </t>
  </si>
  <si>
    <t>Поддержка малого и среднего предпринимательства, включая крестьянские (фермерские) хозяйства за счет средств федерального бюжета</t>
  </si>
  <si>
    <t>в том числе по ГРБС: Администрация Шушенского района</t>
  </si>
  <si>
    <t>0412</t>
  </si>
  <si>
    <t>0415064</t>
  </si>
  <si>
    <t>810</t>
  </si>
  <si>
    <t xml:space="preserve">Основное мероприятие 2. 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</si>
  <si>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</si>
  <si>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 xml:space="preserve">Основное мероприятие 3. 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</si>
  <si>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</t>
  </si>
  <si>
    <t>Муниципальная программа "Молодежь Шушенского района в XXI"</t>
  </si>
  <si>
    <t>Подпрограмма 1. "Вовлечение молодежи Шушенского района в социальную практику"</t>
  </si>
  <si>
    <t xml:space="preserve">в том числе по ГРБС:  </t>
  </si>
  <si>
    <t>Поддержка деятельности муниципальных молодежных центров</t>
  </si>
  <si>
    <t xml:space="preserve">Вручение молодежной премии Главы Шушенского района </t>
  </si>
  <si>
    <t>Поддержка деятельности муниципальных молодежных центров, за счет средств районного бюджета</t>
  </si>
  <si>
    <t>Подпрограмма 2. "Патриотическое воспитание молодежи Шушенского района"</t>
  </si>
  <si>
    <t>Развитие системы патриотического воспитания в рамках деятельности муниципальных молодежных центров</t>
  </si>
  <si>
    <t>Реализация мероприятий, проектов, программ, направленных на патриотическое воспитание подростков и молодежи</t>
  </si>
  <si>
    <t>Реализация мероприятий по изучению истории Отечества и краеведению</t>
  </si>
  <si>
    <t>Реализация мероприятий, проектов, программ по развитию добровольческого движения в районе</t>
  </si>
  <si>
    <t>Развитие системы патриотического воспитания в рамках деятельности муниципальных молодежных центров, за счет средств районного бюджета</t>
  </si>
  <si>
    <t>Муниципальная программа  "Развитие физической культуры и спорта Шушенского района"</t>
  </si>
  <si>
    <t>в том числе по ГРБС:  Администрация Шушенского района</t>
  </si>
  <si>
    <t>1102</t>
  </si>
  <si>
    <t xml:space="preserve">Физкультурно - оздоровительная работа и спортивные мероприятия </t>
  </si>
  <si>
    <t>Муниципальная программа "Защита населения и территорий Шушенского района от чрезвычайных ситуаций природного и техногенного характера"</t>
  </si>
  <si>
    <t>0309</t>
  </si>
  <si>
    <t>муниципальная программа  "Развитие агропромышленного комплекса и сельских территорий Шушенского района"</t>
  </si>
  <si>
    <t>0405</t>
  </si>
  <si>
    <t>Расходы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</t>
  </si>
  <si>
    <t>Проведение работ по уничтожению сорняков дикорастущей конопли</t>
  </si>
  <si>
    <t>0817451</t>
  </si>
  <si>
    <t>Выполнение отдельных государственных полномочий по решению вопросов поддержки сельскохозяйственного производства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</si>
  <si>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</si>
  <si>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Организация, проведение районных конкурсов, выставок, трудовых соревнований в агропромышленном комплексе</t>
  </si>
  <si>
    <t>Проведение работ по уничтожению сорняков дикорастущей конопли, за счет средств районного бюджета</t>
  </si>
  <si>
    <t>муниципальная программа "Развитие транспортной системы"</t>
  </si>
  <si>
    <t>КУМИ</t>
  </si>
  <si>
    <t>163</t>
  </si>
  <si>
    <t xml:space="preserve"> Управление образования администрации Шушенского района</t>
  </si>
  <si>
    <t>Подпрограмма 1. "Дороги Шушенского района"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</si>
  <si>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</si>
  <si>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0409</t>
  </si>
  <si>
    <t>0917508</t>
  </si>
  <si>
    <t>Содержание автомобильных дорог общего пользования местного значения муниципального образования "Шушенский район" за счет средств дорожного фонда Шушенского района</t>
  </si>
  <si>
    <t>Подпрограмма 2. "Развитие транспортного комплекса"</t>
  </si>
  <si>
    <t>Предоставление субсидий организациям автомобильного пассажирского транспорта края на компенсацию расходов, возникающих в результате небольшой интенсивности пассажиропотоков по межмуниципальным маршрутам</t>
  </si>
  <si>
    <t>0408</t>
  </si>
  <si>
    <t>Подпрограмма 3. "Безопасность дорожного движения в Шушенском районе"</t>
  </si>
  <si>
    <t>Проведение мероприятий и конкурсов, направленных на повышение безопасности дорожного движения среди детей и подростков района</t>
  </si>
  <si>
    <t>0314</t>
  </si>
  <si>
    <t>Муниципальная программа  "Реформирование и модернизация жилищно - коммунального хозяйства и повышение энергетической эффективности"</t>
  </si>
  <si>
    <t>Отдел культуры администрации Шушенского района</t>
  </si>
  <si>
    <t>Подпрограмма 1. "Энергосбережение и повышение энергетической эффективности на территории Шушенского района"</t>
  </si>
  <si>
    <t>0505</t>
  </si>
  <si>
    <t>Разработка схем водоснабжения и водоотведения</t>
  </si>
  <si>
    <t>1019168</t>
  </si>
  <si>
    <t>540</t>
  </si>
  <si>
    <t>Дополнительные работы по замене ВЛ-0,4 кВ в жилой застройке МКК пгт Шушенское</t>
  </si>
  <si>
    <t>1019181</t>
  </si>
  <si>
    <t xml:space="preserve">Подпрограмма 3. "Модернизация, реконструкция и капитальный ремонт объектов коммунальной инфраструктуры муниципального образования "Шушенский район" </t>
  </si>
  <si>
    <t>Реализация временных мер поддержки населения в целях обеспечения доступности коммунальных услуг</t>
  </si>
  <si>
    <t>0502</t>
  </si>
  <si>
    <t>Муниципальная программа  «Управление муниципальными финансами»</t>
  </si>
  <si>
    <t>в том числе по ГРБС: Финансовое управление администрации Шушенского района</t>
  </si>
  <si>
    <t>Подпрограмма 1.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района".</t>
  </si>
  <si>
    <t>Предоставление дотаций на выравнивание бюджетной обеспеченности поселений района из районного фонда финансовой поддержки за счет средств субвенции на реализацию государственных полномочий по расчету и предоставлению дотаций поселениям, входящим в состав муниципального района края</t>
  </si>
  <si>
    <t>Финансовое управление администрации Шушенского района</t>
  </si>
  <si>
    <t>090</t>
  </si>
  <si>
    <t>1401</t>
  </si>
  <si>
    <t>Предоставление дотаций на выравнивание бюджетной обеспеченности поселений района из районного фонда финансовой поддержки за счет собственных средств районного бюджета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</si>
  <si>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</t>
  </si>
  <si>
    <t>1403</t>
  </si>
  <si>
    <t>Комплексная автоматизация процесса планирования районного бюджета, а также комплексная автоматизация процесса исполнения районного бюджета</t>
  </si>
  <si>
    <t>0106</t>
  </si>
  <si>
    <t>1129133</t>
  </si>
  <si>
    <t>Муниципальная программа  "Охрана окружающей среды, восроизводство природных ресурсов"</t>
  </si>
  <si>
    <t xml:space="preserve">Подпрограмма 1. "Использование и охрана водных ресурсов" </t>
  </si>
  <si>
    <t>Осуществление капитального ремонта гидротехнических сооружений, находящихся в муниципальной собственности, за счет средств федерального бюджета</t>
  </si>
  <si>
    <t>0406</t>
  </si>
  <si>
    <t>1215016</t>
  </si>
  <si>
    <t>Капитальный ремонт гидротехнических сооружений</t>
  </si>
  <si>
    <t>Капитальный ремонт гидротехнических сооружений пруда "Иджинский " на реке Иджа с.Иджа Шушенского района, за счет средств районного бюджета</t>
  </si>
  <si>
    <t>1219210</t>
  </si>
  <si>
    <t>Капитальный ремонт гидротехнических сооружений инженерной защиты на р.Енисей п.г.т.Шушенское Шушенского района, за счет средств районного бюджета</t>
  </si>
  <si>
    <t>Муниципальная программа «Создание условий для обеспечения доступным и комфортным жильем граждан Шушенского района»</t>
  </si>
  <si>
    <t>Реализация мероприятий по обеспечению жильем молодых семей ФЦП "Жилище" на 2011-2015 годы</t>
  </si>
  <si>
    <t>0501</t>
  </si>
  <si>
    <t>Предоставление ежемесячной денежной компенсации расходов на оплату площади жилых помещений, занимаемых медицинскими работниками по договору найма (аренды)</t>
  </si>
  <si>
    <t>0909</t>
  </si>
  <si>
    <t>"Развитие культуры Шушенского района"</t>
  </si>
  <si>
    <t>Подпрограмма 2</t>
  </si>
  <si>
    <t>Подпрограмма 3</t>
  </si>
  <si>
    <t>Подпрограмма 4</t>
  </si>
  <si>
    <t>"Дополнительное образование в области культуры"</t>
  </si>
  <si>
    <t>"Искусство и народное творчество"</t>
  </si>
  <si>
    <t xml:space="preserve">  "Культурное наследие"</t>
  </si>
  <si>
    <t>"Система социальной защиты населения Шушенского района"</t>
  </si>
  <si>
    <t>«Развитие малого и среднего предпринимательства на территории района»</t>
  </si>
  <si>
    <t>"Молодежь Шушенского района в XXI"</t>
  </si>
  <si>
    <t>"Патриотическое воспитание молодежи Шушенского района"</t>
  </si>
  <si>
    <t xml:space="preserve"> "Вовлечение молодежи Шушенского района в социальную практику"</t>
  </si>
  <si>
    <t xml:space="preserve"> "Развитие физической культуры и спорта Шушенского района"</t>
  </si>
  <si>
    <t xml:space="preserve"> "Защита населения и территорий Шушенского района от чрезвычайных ситуаций природного и техногенного характера"</t>
  </si>
  <si>
    <t xml:space="preserve"> "Развитие агропромышленного комплекса и сельских территорий Шушенского района"</t>
  </si>
  <si>
    <t>"Развитие транспортной системы"</t>
  </si>
  <si>
    <t>"Дороги Шушенского района"</t>
  </si>
  <si>
    <t>"Развитие транспортного комплекса"</t>
  </si>
  <si>
    <t>"Безопасность дорожного движения в Шушенском районе"</t>
  </si>
  <si>
    <t>дорожный фонд Красноярского края</t>
  </si>
  <si>
    <t>дорожный фонд Шушенского района</t>
  </si>
  <si>
    <t>"Реформирование и модернизация жилищно - коммунального хозяйства и повышение энергетической эффективности"</t>
  </si>
  <si>
    <t xml:space="preserve">"Модернизация, реконструкция и капитальный ремонт объектов коммунальной инфраструктуры муниципального образования "Шушенский район" </t>
  </si>
  <si>
    <t>"Энергосбережение и повышение энергетической эффективности на территории Шушенского района"</t>
  </si>
  <si>
    <t>«Управление муниципальными финансами»</t>
  </si>
  <si>
    <t xml:space="preserve"> "Обеспечение реализации муниципальной программы и прочие мероприятия"</t>
  </si>
  <si>
    <t xml:space="preserve">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района".</t>
  </si>
  <si>
    <t xml:space="preserve"> "Охрана окружающей среды, восроизводство природных ресурсов"</t>
  </si>
  <si>
    <t xml:space="preserve"> "Использование и охрана водных ресурсов" </t>
  </si>
  <si>
    <t>«Создание условий для обеспечения доступным и комфортным жильем граждан Шушенского района»</t>
  </si>
  <si>
    <t>"Обеспечение жильем молодых семей в Шушенском районе"</t>
  </si>
  <si>
    <t>"Территориальное планирование, градостроительное зонирование и документация по планировке территории Шушенского района"</t>
  </si>
  <si>
    <t>611</t>
  </si>
  <si>
    <t>621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</si>
  <si>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</si>
  <si>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612</t>
  </si>
  <si>
    <t>611,612</t>
  </si>
  <si>
    <t>0115027</t>
  </si>
  <si>
    <t>0115097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</si>
  <si>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федерального бюджета</t>
  </si>
  <si>
    <t>621,622</t>
  </si>
  <si>
    <t>622</t>
  </si>
  <si>
    <t>0117544</t>
  </si>
  <si>
    <t>Средства на поощрение достижений наилучших значений показателей эффективности деятельности органов местного самоуправления городских округов и муниципальных районов</t>
  </si>
  <si>
    <t>612,622</t>
  </si>
  <si>
    <t>0119187</t>
  </si>
  <si>
    <t>244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</si>
  <si>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</t>
  </si>
  <si>
    <t>0119237</t>
  </si>
  <si>
    <t>0119239</t>
  </si>
  <si>
    <t>0119240</t>
  </si>
  <si>
    <t>243</t>
  </si>
  <si>
    <t>Расходы на проведение реконструкции или капитального ремонта зданий общеобразовательных учреждений Красноярского края, находящихся в аварийном состоянии, за счет средств районного бюджета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</si>
  <si>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районного бюджета</t>
  </si>
  <si>
    <t>Расходы на реализацию мероприятий государственной программы Российской Федерации "Доступная среда" на 2011-2015 годы за счет средств районного бюджета</t>
  </si>
  <si>
    <t>121,122</t>
  </si>
  <si>
    <t>0127391</t>
  </si>
  <si>
    <t>Расходы на оснащение автобусов, осуществляющих перевозки учащихся в общеобразовательные организации, средствами контроля, обеспечивающими непрерывную, некорректируемую регистрацию информации о скорости и маршруте движения транспортных средств, о режиме труда и отдыха водителей транспортных средств (тахографами)</t>
  </si>
  <si>
    <t>Основное мероприятие 9</t>
  </si>
  <si>
    <t>851,852</t>
  </si>
  <si>
    <t>Основное мероприятие 10</t>
  </si>
  <si>
    <t>0129238</t>
  </si>
  <si>
    <t>Расходы на оснащение автобусов, осуществляющих перевозки учащихся в общеобразовательные организации, средствами контроля, обеспечивающими непрерывную, некорректируемую регистрацию информации о скорости и маршруте движения транспортных средств, о режиме труда и отдыха водителей транспортных средств (тахографами), за счет средств районного бюджета</t>
  </si>
  <si>
    <t>Основное мероприятие 11</t>
  </si>
  <si>
    <t>0215014</t>
  </si>
  <si>
    <t>521</t>
  </si>
  <si>
    <t>Реализация мероприятий федеральной целевой программы "Культура России (2012-2018 годы)"</t>
  </si>
  <si>
    <t>0215147</t>
  </si>
  <si>
    <t>Комплектование книжных фондов библиотек муниципальных образований края, за счет средств федерального бюджета</t>
  </si>
  <si>
    <t>0217744</t>
  </si>
  <si>
    <t>0227480</t>
  </si>
  <si>
    <t>Расходы на организацию туристко-рекреационных зон на территории Красноярского края</t>
  </si>
  <si>
    <t>0227489</t>
  </si>
  <si>
    <t>522</t>
  </si>
  <si>
    <t>0227744</t>
  </si>
  <si>
    <t>Расходы на разработку и корректировку проектно-сметной документации, капитальный ремонт и реконструкцию зданий и помещений сельских учреждений культуры Красноярского края, в том числе включающие в себя выполнение мероприятий по обеспечению пожарной безопасности</t>
  </si>
  <si>
    <t>0229160</t>
  </si>
  <si>
    <t>Проведение мероприятий по созданию единого информационного и культурного пространства</t>
  </si>
  <si>
    <t>0229241</t>
  </si>
  <si>
    <t>0229242</t>
  </si>
  <si>
    <t>Расходы на организацию туристко-рекреационных зон на территории Красноярского края, за счет средств районного бюджета</t>
  </si>
  <si>
    <t>Софинансирование расходов на разработку и корректировку проектно-сметной документации, капитальный ремонт и реконструкцию зданий и помещений сельских учреждений культуры Красноярского края, в том числе включающие в себя выполнение мероприятий по обеспечению пожарной безопасности</t>
  </si>
  <si>
    <t>121</t>
  </si>
  <si>
    <t>853</t>
  </si>
  <si>
    <t>Подпрограмма 1. "Повышение качества и доступности социальных услуг населению"</t>
  </si>
  <si>
    <t xml:space="preserve">Подпрограмма 2.  "Обеспечение своевременного и качественного исполнения переданных государственных полномочий по приему граждан, ведению базы данных получателей социальной помощи и организации социального обслуживания" </t>
  </si>
  <si>
    <t xml:space="preserve">Подпрограмма 3. "Обеспечение проведения социально значимых мероприятий для жителей Шушенского района" </t>
  </si>
  <si>
    <t>851,853</t>
  </si>
  <si>
    <t>0331095</t>
  </si>
  <si>
    <t>0339203</t>
  </si>
  <si>
    <t>Обеспечение беспрепятственного доступа к муниципальным учреждениям социальной инфраструструктуры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</t>
  </si>
  <si>
    <t>Мероприятия государственной программы Российской Федерации "Доступная среда" на 2011 - 2015 годы за счет средств федерального бюджета</t>
  </si>
  <si>
    <t>Мероприятия по обеспечению беспрепятственного доступа к муниципальным учреждениям социальной инфраструктуры</t>
  </si>
  <si>
    <t>0337746</t>
  </si>
  <si>
    <t>312</t>
  </si>
  <si>
    <t>Субсидия Шушенской районной местной организации общероссийской общественной организации "Всероссийское общество инвалидов" на возмещение затрат, связанных с проведением социально значимых мероприятий для инвалидов</t>
  </si>
  <si>
    <t>Обеспечение проведения социально значимых мероприятий для жителей Шушенского района</t>
  </si>
  <si>
    <t>0339223</t>
  </si>
  <si>
    <t>Осуществление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за счет средств районного бюджета</t>
  </si>
  <si>
    <t xml:space="preserve"> 058</t>
  </si>
  <si>
    <t>0519235</t>
  </si>
  <si>
    <t>Организация деятельности трудовых отрядов старшеклассников</t>
  </si>
  <si>
    <t>0519175</t>
  </si>
  <si>
    <t>Реализация мероприятий молодежной политики в рамках деятельности муниципальных молодежных штабов флагманских программ и инфраструктурных проектов</t>
  </si>
  <si>
    <t>0519173</t>
  </si>
  <si>
    <t>Конкурс районных молодежных проектов "Молодежная инициатива"</t>
  </si>
  <si>
    <t>0619235</t>
  </si>
  <si>
    <t>Подпрограмма "Комплексные меры противодействия терроризму и экстремизму"</t>
  </si>
  <si>
    <t>Изготовление стендов "Нет терроризму! Нет экстремизму!"</t>
  </si>
  <si>
    <t>412</t>
  </si>
  <si>
    <t>0815018</t>
  </si>
  <si>
    <t>Реализация мероприятий федеральной целевой программы «Устойчивое развитие сельских территорий на 2014-2017 годы и на период до 2020 года» за счет федерального бюджета</t>
  </si>
  <si>
    <t>0817452</t>
  </si>
  <si>
    <t>Расходы по строительству (приобретению) жилья, предоставляемого молодым семьям и молодым специалистам по договору найма жилого помещения</t>
  </si>
  <si>
    <t>0819140</t>
  </si>
  <si>
    <t>322</t>
  </si>
  <si>
    <t>Приобретение жилых помещений для предоставления молодым семьям и молодым специалистам (участникам программы) по договорам найма</t>
  </si>
  <si>
    <t>Подпрограмма "Улучшение жилищных условий молодых семей и молодых специалистов в сельской местности"</t>
  </si>
  <si>
    <t>Основное мероприятие 12</t>
  </si>
  <si>
    <t>0937492</t>
  </si>
  <si>
    <t>Обустройство пешеходных переходов и нанесение дорожной разметки на автомобильных дорогах общего пользования местного значения</t>
  </si>
  <si>
    <t xml:space="preserve"> КУМИ</t>
  </si>
  <si>
    <t>1027578 (1027570)</t>
  </si>
  <si>
    <t>511</t>
  </si>
  <si>
    <t>Подпрограмма 2. "Обеспечение реализации муниципальной программы и прочие мероприятия"</t>
  </si>
  <si>
    <t>243,244</t>
  </si>
  <si>
    <t>1219212</t>
  </si>
  <si>
    <t>Капитальный ремонт защитной дамбы на р. Енисей у с. Казанцево Шушенского района, за счет средств районного бюджета</t>
  </si>
  <si>
    <t>Подпрограмма 3. "Территориальное планирование, градостроительное зонирование и документация по планировке территории Шушенского района"</t>
  </si>
  <si>
    <t>Предоставление социальных выплат молодым семьям</t>
  </si>
  <si>
    <t>414</t>
  </si>
  <si>
    <t>Участие в долевом строительстве многоквартирных домов</t>
  </si>
  <si>
    <t>0335027</t>
  </si>
  <si>
    <t>Мероприятие программы 9</t>
  </si>
  <si>
    <t>Мероприятие программы 10</t>
  </si>
  <si>
    <t>Мероприятие программы 11</t>
  </si>
  <si>
    <t xml:space="preserve"> "Повышение качества и доступности социальных услуг населению"</t>
  </si>
  <si>
    <t xml:space="preserve"> "Обеспечение своевременного и качественного исполнения переданных государственных полномочий по приему граждан, ведению базы данных получателей социальной помощи и организации социального обслуживания"</t>
  </si>
  <si>
    <t xml:space="preserve"> "Обеспечение проведения социально значимых мероприятий для жителей Шушенского района"</t>
  </si>
  <si>
    <t>Подпрограмма</t>
  </si>
  <si>
    <t>"Комплексные меры противодействия терроризму и экстремизму"</t>
  </si>
  <si>
    <t>Мероприятие программы 12</t>
  </si>
  <si>
    <t>"Улучшение жилищных условий молодых семей и молодых специалистов в сельской местности"</t>
  </si>
  <si>
    <t>"Переселение граждан из аварийного жилищного фонда в Красноярском крае"</t>
  </si>
  <si>
    <t>Фонд содействия реформированию ЖКХ</t>
  </si>
  <si>
    <t>0110010210</t>
  </si>
  <si>
    <t>0110010310</t>
  </si>
  <si>
    <t>0110075540</t>
  </si>
  <si>
    <t>0110074080</t>
  </si>
  <si>
    <t>0110074090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</si>
  <si>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</si>
  <si>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</si>
  <si>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0110075560</t>
  </si>
  <si>
    <t>244,360</t>
  </si>
  <si>
    <t>0110075640</t>
  </si>
  <si>
    <t>0110075660</t>
  </si>
  <si>
    <t>0110075880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</si>
  <si>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</si>
  <si>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</si>
  <si>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0110090610</t>
  </si>
  <si>
    <t>0110091020</t>
  </si>
  <si>
    <t>0110091030</t>
  </si>
  <si>
    <t>0110091870</t>
  </si>
  <si>
    <t>0119202, 01100S3970</t>
  </si>
  <si>
    <t>Организация отдыха детей и их оздоровления, за счет средств районного бюджета</t>
  </si>
  <si>
    <t>0120010210</t>
  </si>
  <si>
    <t>111,119</t>
  </si>
  <si>
    <t>0120090210</t>
  </si>
  <si>
    <t>121,129</t>
  </si>
  <si>
    <t>0120090610</t>
  </si>
  <si>
    <t>0120091870</t>
  </si>
  <si>
    <t>0210010210</t>
  </si>
  <si>
    <t>0210010310</t>
  </si>
  <si>
    <t>0210051440</t>
  </si>
  <si>
    <t>0210074880</t>
  </si>
  <si>
    <t>0210090610</t>
  </si>
  <si>
    <t>0210091010</t>
  </si>
  <si>
    <t>0210091060</t>
  </si>
  <si>
    <t>0210091600</t>
  </si>
  <si>
    <t>0210091870</t>
  </si>
  <si>
    <t>0219228, 02100L1440</t>
  </si>
  <si>
    <t>Комплектование книжных фондов библиотек муниципальных образований края, за счет средств районного бюджета</t>
  </si>
  <si>
    <t>02100S4880</t>
  </si>
  <si>
    <t>Комплектование книжных фондов библиотек муниципальных образований Красноярского края, за счет средств районного бюджета</t>
  </si>
  <si>
    <t>0220010210</t>
  </si>
  <si>
    <t>0220010310</t>
  </si>
  <si>
    <t>0220090610</t>
  </si>
  <si>
    <t>0220090880</t>
  </si>
  <si>
    <t>0220091050</t>
  </si>
  <si>
    <t>0220091570</t>
  </si>
  <si>
    <t>0220091870</t>
  </si>
  <si>
    <t>0230010210</t>
  </si>
  <si>
    <t>0230010310</t>
  </si>
  <si>
    <t>0230090610</t>
  </si>
  <si>
    <t>0230091050</t>
  </si>
  <si>
    <t>0230091090</t>
  </si>
  <si>
    <t>0230091100</t>
  </si>
  <si>
    <t>0230091610</t>
  </si>
  <si>
    <t>0230091870</t>
  </si>
  <si>
    <t>0240090210</t>
  </si>
  <si>
    <t>0240090610</t>
  </si>
  <si>
    <t>111,112,119</t>
  </si>
  <si>
    <t>121,122,129</t>
  </si>
  <si>
    <t>0310001510</t>
  </si>
  <si>
    <t>0320075130</t>
  </si>
  <si>
    <t>0330091000</t>
  </si>
  <si>
    <t>0330091650</t>
  </si>
  <si>
    <t>0330091760</t>
  </si>
  <si>
    <t>0330091770</t>
  </si>
  <si>
    <t>0330091150</t>
  </si>
  <si>
    <t>0330091870</t>
  </si>
  <si>
    <t>03300S0990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</si>
  <si>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населения, за счет средств районного бюджета</t>
  </si>
  <si>
    <t>0410091300</t>
  </si>
  <si>
    <t>0510010210</t>
  </si>
  <si>
    <t>0510074560</t>
  </si>
  <si>
    <t>0510010430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</si>
  <si>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</t>
  </si>
  <si>
    <t>0510090610</t>
  </si>
  <si>
    <t>0510091460</t>
  </si>
  <si>
    <t>0510091010</t>
  </si>
  <si>
    <t>0510091730</t>
  </si>
  <si>
    <t>0510091750</t>
  </si>
  <si>
    <t>0519214, 05100S4560</t>
  </si>
  <si>
    <t>0520091530</t>
  </si>
  <si>
    <t>0520091540</t>
  </si>
  <si>
    <t>0520091550</t>
  </si>
  <si>
    <t>0610010210</t>
  </si>
  <si>
    <t>0610010310</t>
  </si>
  <si>
    <t>0610090610</t>
  </si>
  <si>
    <t>0710090610</t>
  </si>
  <si>
    <t>111, 119</t>
  </si>
  <si>
    <t>0720091840</t>
  </si>
  <si>
    <t>0810050550</t>
  </si>
  <si>
    <t>0810075170</t>
  </si>
  <si>
    <t>0810075180</t>
  </si>
  <si>
    <t>0810090210</t>
  </si>
  <si>
    <t>0810091040</t>
  </si>
  <si>
    <t>0810091410</t>
  </si>
  <si>
    <t>0829140, 08200L0183</t>
  </si>
  <si>
    <t>0812248, 08100R0550</t>
  </si>
  <si>
    <t>Расходы на возмещение части затрат на уплату процентов по кредитам и (или) займам, полученным на развитие малых форм хозяйствования</t>
  </si>
  <si>
    <t>091007393A</t>
  </si>
  <si>
    <t>Расходы на содержание автомобильных дорог общего пользования местного значения за счет средств дорожного фонда Красноярского края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</si>
  <si>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</si>
  <si>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0917594, 091007393Б</t>
  </si>
  <si>
    <t>0910091370</t>
  </si>
  <si>
    <t>0920091380</t>
  </si>
  <si>
    <t>0930091390</t>
  </si>
  <si>
    <t>1027570, 1040075700</t>
  </si>
  <si>
    <t>1110076010</t>
  </si>
  <si>
    <t>1110091340</t>
  </si>
  <si>
    <t>1110091350</t>
  </si>
  <si>
    <t>1120090610</t>
  </si>
  <si>
    <t>Организация сбора и вывоза отходов</t>
  </si>
  <si>
    <t>0503</t>
  </si>
  <si>
    <t>1220091070</t>
  </si>
  <si>
    <t>1220091080</t>
  </si>
  <si>
    <t>Информационное обеспечение в области обращения с отходами</t>
  </si>
  <si>
    <t>1217497, 12100R016Б</t>
  </si>
  <si>
    <t>1210092110</t>
  </si>
  <si>
    <t>1310009502</t>
  </si>
  <si>
    <t>1310009602</t>
  </si>
  <si>
    <t>13100S9602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</si>
  <si>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</si>
  <si>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1329142, 13200L0200</t>
  </si>
  <si>
    <t>Расходы на актуализацию документов территориального планирования и градостроительного зонирования муниципальных образований, за счет средств районного бюджета</t>
  </si>
  <si>
    <t>1340091630</t>
  </si>
  <si>
    <t>беспечение жильем работников отраслей бюджетной сферы на территории Шушенского района</t>
  </si>
  <si>
    <t>1340091210</t>
  </si>
  <si>
    <t>011007397Г</t>
  </si>
  <si>
    <t>611, 621</t>
  </si>
  <si>
    <t>Расходы на оплату стоимости набора продуктов питания или готовых блюд и их транспортировки в лагеря с дневным пребыванием детей</t>
  </si>
  <si>
    <t>011007397Д</t>
  </si>
  <si>
    <t>011007397Е</t>
  </si>
  <si>
    <t>Расходы на оплату стоимости путевок для детей в краевые государственные и негосударственные организации отдыха детей и их оздоровления, зарегистрированные на территории края, муниципальные загородные оздоровительные лагеря, организацию отдыха детей и их оздоровления в муниципальных загородных оздоровительных лагерях</t>
  </si>
  <si>
    <t>Расходы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</t>
  </si>
  <si>
    <t>0110091010</t>
  </si>
  <si>
    <t>0110092350</t>
  </si>
  <si>
    <t>611,621</t>
  </si>
  <si>
    <t>01100S397Г</t>
  </si>
  <si>
    <t>Оплата стоимости набора продуктов питания или готовых блюд и их транспортировки в лагеря с дневным пребыванием детей, за счет средств районного бюджета</t>
  </si>
  <si>
    <t>01100S397Д</t>
  </si>
  <si>
    <t>Оплата стоимости путевок для детей в краевые государственные и негосударственные организации отдыха детей и их оздоровления, зарегистрированные на территории края, муниципальные загородные оздоровительные лагеря, за счет средств районного бюджета</t>
  </si>
  <si>
    <t>01100S397Е</t>
  </si>
  <si>
    <t>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за счет средств районного бюджета</t>
  </si>
  <si>
    <t>01100S5630</t>
  </si>
  <si>
    <t>01100S7460</t>
  </si>
  <si>
    <t>Расходы на развитие инфраструктуры общеобразовательных учреждений, за счет средств районного бюджета</t>
  </si>
  <si>
    <t>Расходы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за счет средств районного бюджета</t>
  </si>
  <si>
    <t>0220051470</t>
  </si>
  <si>
    <t>0220051480</t>
  </si>
  <si>
    <t>0220091010</t>
  </si>
  <si>
    <t>0230091570</t>
  </si>
  <si>
    <t>853,852</t>
  </si>
  <si>
    <t>0310275, 031006400</t>
  </si>
  <si>
    <t>612, 321</t>
  </si>
  <si>
    <t xml:space="preserve"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</si>
  <si>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 xml:space="preserve">Конкурс районных молодежных проектов "Молодежная инициатива" </t>
  </si>
  <si>
    <t>0510091740</t>
  </si>
  <si>
    <t>05200S4540</t>
  </si>
  <si>
    <t>0310</t>
  </si>
  <si>
    <t>0710074120</t>
  </si>
  <si>
    <t>0710074130</t>
  </si>
  <si>
    <t>Расходы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</si>
  <si>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07100S4130</t>
  </si>
  <si>
    <t>Расходы на частичное финансирование (возмещение) расходов на содержание единых дежурно-диспетчерских служб муниципальных образований Красноярского края, за счет средств районного бюджета</t>
  </si>
  <si>
    <t>0820050180</t>
  </si>
  <si>
    <t>Реализация мероприятий федеральной целевой программы «Устойчивое развитие сельских территорий на 2014-2017 годы и на период до 2020 года» за счет средств федерального бюджета</t>
  </si>
  <si>
    <t>08200R0183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</si>
  <si>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корпорации-Фонда содействия реформированию ЖКХ</t>
  </si>
  <si>
    <t>1310095020</t>
  </si>
  <si>
    <t>1310096020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</si>
  <si>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бюджета, направляемых на долевое финансирование</t>
  </si>
  <si>
    <t>Подпрограмма 2. "Обеспечение жильем молодых семей в Шушенском районе"</t>
  </si>
  <si>
    <t>Подпрограмма 1. "Переселение граждан из аварийного жилищного фонда в Красноярском крае"</t>
  </si>
  <si>
    <t>1320050200</t>
  </si>
  <si>
    <t>1327458, 13200R0200</t>
  </si>
  <si>
    <t>Предоставление социальных выплат молодым семьям на приобретение (строительство) жилья</t>
  </si>
  <si>
    <t>0110075630</t>
  </si>
  <si>
    <t>Расходы на развитие инфраструктуры общеобразовательных учреждений</t>
  </si>
  <si>
    <t>0110077460</t>
  </si>
  <si>
    <t>Расходы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</si>
  <si>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>0110091160</t>
  </si>
  <si>
    <t>Капитальный ремонт кровли здания МБОУ "Синеборская СОШ"</t>
  </si>
  <si>
    <t>0220091590</t>
  </si>
  <si>
    <t>Приобретение музыкальных инструментов в ДК с. Каптырево</t>
  </si>
  <si>
    <t>0230091010</t>
  </si>
  <si>
    <t>0520074540</t>
  </si>
  <si>
    <t>Расходы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</t>
  </si>
  <si>
    <t>0610074040</t>
  </si>
  <si>
    <t>0610074370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</si>
  <si>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</si>
  <si>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0610091010</t>
  </si>
  <si>
    <t>06100S4040</t>
  </si>
  <si>
    <t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«Готов к труду и обороне» (ГТО), за счет средств районного бюджета</t>
  </si>
  <si>
    <t>06100S4370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</si>
  <si>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за счет средств районного бюджета</t>
  </si>
  <si>
    <t>Расходы на обеспечение первичных мер пожарной безопасности</t>
  </si>
  <si>
    <t>0930073980</t>
  </si>
  <si>
    <t>Проведение мероприятий, направленных на обеспечение безопасного участия детей в дорожном движении</t>
  </si>
  <si>
    <t>09300S3980</t>
  </si>
  <si>
    <t>Проведение мероприятий, направленных на обеспечение безопасного участия детей в дорожном движении, за счет средств районного бюджета</t>
  </si>
  <si>
    <t>111,119,112</t>
  </si>
  <si>
    <t>1210091140</t>
  </si>
  <si>
    <t>Работы по осуществлению авторского контроля за разработкой (корректировкой) проектной и рабочей докуменации объекта капитального строительства "Капитальный ремонт гидротехнических сооружений инженерной защиты на р.Енисей пгт Шушенское Шушенского района"</t>
  </si>
  <si>
    <t>12100L016Б</t>
  </si>
  <si>
    <t>Капитальный ремонт гидротехнических сооружений, за счет средств районного бюджета</t>
  </si>
  <si>
    <t>1330091130</t>
  </si>
  <si>
    <t>0210074490</t>
  </si>
  <si>
    <t>Государственная поддержка комплексного развития муниципальных учреждений культуры и образовательных организаций в области культуры</t>
  </si>
  <si>
    <t>852</t>
  </si>
  <si>
    <t>0240098100</t>
  </si>
  <si>
    <t>112</t>
  </si>
  <si>
    <t>Обеспечение деятельности (оказание услуг) подведомственных учреждений за счет средств от приносящей доход деятельности</t>
  </si>
  <si>
    <t>0330010990</t>
  </si>
  <si>
    <t>0330050270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</si>
  <si>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</si>
  <si>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 за счет средств федерального бюджета</t>
  </si>
  <si>
    <t>0410076070</t>
  </si>
  <si>
    <t>0510074570</t>
  </si>
  <si>
    <t>Расходы на реализацию муниципальных программ молодежной политики</t>
  </si>
  <si>
    <t>009, 163</t>
  </si>
  <si>
    <t>в том числе по ГРБС: Администрация Шушенского района, КУМИ</t>
  </si>
  <si>
    <t>0910091360</t>
  </si>
  <si>
    <t>Погашение кредиторской задолженности по ремонту асфальтобетонного покрытия дорожного полотна по ул.Полукольцевой в пгт Шушенское за 2015 год</t>
  </si>
  <si>
    <t xml:space="preserve">1030075710 </t>
  </si>
  <si>
    <t>1030075710</t>
  </si>
  <si>
    <t>1039216, 10300S5710</t>
  </si>
  <si>
    <t>243,414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</si>
  <si>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сетей.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за счет средств районного бюджета</t>
  </si>
  <si>
    <t>Расходы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</si>
  <si>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831</t>
  </si>
  <si>
    <t>Оплата по исполнительному листу за выполненные работы по капитальному ремонту гидротехнических сооружений инженерной защиты на р.Енисей пгт.Шушенское</t>
  </si>
  <si>
    <t xml:space="preserve">Разработка местных нормативов градостроительного проектирования сельских поселений Шушенского района </t>
  </si>
  <si>
    <t>13300S5910</t>
  </si>
  <si>
    <t>1330075910</t>
  </si>
  <si>
    <t>Расходы на актуализацию документов территориального планирования и градостроительного зонирования муниципальных образований</t>
  </si>
  <si>
    <t xml:space="preserve">Подпрограмма 2. "Обращение с отходами на территории Шушенского района" </t>
  </si>
  <si>
    <t xml:space="preserve">"Обращение с отходами на территории Шушенского района" </t>
  </si>
  <si>
    <t>1319178, 1310091780</t>
  </si>
  <si>
    <t>540, 414</t>
  </si>
  <si>
    <t>Объем финансирования, тыс.руб.</t>
  </si>
  <si>
    <t>текущий год (2016)</t>
  </si>
  <si>
    <t>Отчет об использовании бюджетных ассигнований</t>
  </si>
  <si>
    <t>по источникам и направлениям расходования средств</t>
  </si>
  <si>
    <t>Дрепак Иван Владимирович</t>
  </si>
  <si>
    <t>И.о. начальника отдела</t>
  </si>
  <si>
    <t>экономического развития</t>
  </si>
  <si>
    <t>и муниципального заказа</t>
  </si>
  <si>
    <t>И.В. Дрепак</t>
  </si>
  <si>
    <t>телефон (39139) 3-15-51</t>
  </si>
  <si>
    <t>сводная бюджетная роспись</t>
  </si>
  <si>
    <t>кассовое исполнение</t>
  </si>
  <si>
    <t>Расходы, тыс. руб.</t>
  </si>
  <si>
    <t>Отчет об использовании бюджетных ассигнований на реализацию муниципальных программ Шушенского района</t>
  </si>
  <si>
    <t>(с расшифровкой по ответственным исполнителям, соисполнителям, подпрограммам и мероприятиям)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</si>
</sst>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/>
    <xf numFmtId="164" fontId="5" fillId="2" borderId="1" xfId="0" applyNumberFormat="1" applyFont="1" applyFill="1" applyBorder="1"/>
    <xf numFmtId="0" fontId="1" fillId="2" borderId="0" xfId="0" applyFont="1" applyFill="1"/>
    <xf numFmtId="49" fontId="1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/>
    <xf numFmtId="49" fontId="1" fillId="2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164" fontId="0" fillId="0" borderId="1" xfId="0" applyNumberFormat="1" applyBorder="1"/>
    <xf numFmtId="164" fontId="6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1" xfId="0" applyNumberFormat="1" applyFont="1" applyBorder="1"/>
    <xf numFmtId="164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8" fillId="0" borderId="1" xfId="0" applyNumberFormat="1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1" fillId="0" borderId="0" xfId="0" applyFont="1"/>
    <xf numFmtId="0" fontId="1" fillId="0" borderId="0" xfId="0" applyFont="1" applyFill="1"/>
    <xf numFmtId="0" fontId="9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12" fillId="0" borderId="0" xfId="0" applyFont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7"/>
  <sheetViews>
    <sheetView workbookViewId="0">
      <selection activeCell="B7" sqref="B7:B14"/>
    </sheetView>
  </sheetViews>
  <sheetFormatPr defaultRowHeight="14.4"/>
  <cols>
    <col min="1" max="1" width="14.88671875" customWidth="1"/>
    <col min="2" max="2" width="29.5546875" customWidth="1"/>
    <col min="3" max="3" width="27.33203125" customWidth="1"/>
    <col min="4" max="4" width="13.44140625" style="6" customWidth="1"/>
    <col min="5" max="5" width="14.109375" style="6" customWidth="1"/>
    <col min="244" max="244" width="14.88671875" customWidth="1"/>
    <col min="245" max="245" width="29.5546875" customWidth="1"/>
    <col min="246" max="246" width="27.33203125" customWidth="1"/>
    <col min="247" max="258" width="6.5546875" customWidth="1"/>
    <col min="259" max="259" width="34.5546875" customWidth="1"/>
    <col min="500" max="500" width="14.88671875" customWidth="1"/>
    <col min="501" max="501" width="29.5546875" customWidth="1"/>
    <col min="502" max="502" width="27.33203125" customWidth="1"/>
    <col min="503" max="514" width="6.5546875" customWidth="1"/>
    <col min="515" max="515" width="34.5546875" customWidth="1"/>
    <col min="756" max="756" width="14.88671875" customWidth="1"/>
    <col min="757" max="757" width="29.5546875" customWidth="1"/>
    <col min="758" max="758" width="27.33203125" customWidth="1"/>
    <col min="759" max="770" width="6.5546875" customWidth="1"/>
    <col min="771" max="771" width="34.5546875" customWidth="1"/>
    <col min="1012" max="1012" width="14.88671875" customWidth="1"/>
    <col min="1013" max="1013" width="29.5546875" customWidth="1"/>
    <col min="1014" max="1014" width="27.33203125" customWidth="1"/>
    <col min="1015" max="1026" width="6.5546875" customWidth="1"/>
    <col min="1027" max="1027" width="34.5546875" customWidth="1"/>
    <col min="1268" max="1268" width="14.88671875" customWidth="1"/>
    <col min="1269" max="1269" width="29.5546875" customWidth="1"/>
    <col min="1270" max="1270" width="27.33203125" customWidth="1"/>
    <col min="1271" max="1282" width="6.5546875" customWidth="1"/>
    <col min="1283" max="1283" width="34.5546875" customWidth="1"/>
    <col min="1524" max="1524" width="14.88671875" customWidth="1"/>
    <col min="1525" max="1525" width="29.5546875" customWidth="1"/>
    <col min="1526" max="1526" width="27.33203125" customWidth="1"/>
    <col min="1527" max="1538" width="6.5546875" customWidth="1"/>
    <col min="1539" max="1539" width="34.5546875" customWidth="1"/>
    <col min="1780" max="1780" width="14.88671875" customWidth="1"/>
    <col min="1781" max="1781" width="29.5546875" customWidth="1"/>
    <col min="1782" max="1782" width="27.33203125" customWidth="1"/>
    <col min="1783" max="1794" width="6.5546875" customWidth="1"/>
    <col min="1795" max="1795" width="34.5546875" customWidth="1"/>
    <col min="2036" max="2036" width="14.88671875" customWidth="1"/>
    <col min="2037" max="2037" width="29.5546875" customWidth="1"/>
    <col min="2038" max="2038" width="27.33203125" customWidth="1"/>
    <col min="2039" max="2050" width="6.5546875" customWidth="1"/>
    <col min="2051" max="2051" width="34.5546875" customWidth="1"/>
    <col min="2292" max="2292" width="14.88671875" customWidth="1"/>
    <col min="2293" max="2293" width="29.5546875" customWidth="1"/>
    <col min="2294" max="2294" width="27.33203125" customWidth="1"/>
    <col min="2295" max="2306" width="6.5546875" customWidth="1"/>
    <col min="2307" max="2307" width="34.5546875" customWidth="1"/>
    <col min="2548" max="2548" width="14.88671875" customWidth="1"/>
    <col min="2549" max="2549" width="29.5546875" customWidth="1"/>
    <col min="2550" max="2550" width="27.33203125" customWidth="1"/>
    <col min="2551" max="2562" width="6.5546875" customWidth="1"/>
    <col min="2563" max="2563" width="34.5546875" customWidth="1"/>
    <col min="2804" max="2804" width="14.88671875" customWidth="1"/>
    <col min="2805" max="2805" width="29.5546875" customWidth="1"/>
    <col min="2806" max="2806" width="27.33203125" customWidth="1"/>
    <col min="2807" max="2818" width="6.5546875" customWidth="1"/>
    <col min="2819" max="2819" width="34.5546875" customWidth="1"/>
    <col min="3060" max="3060" width="14.88671875" customWidth="1"/>
    <col min="3061" max="3061" width="29.5546875" customWidth="1"/>
    <col min="3062" max="3062" width="27.33203125" customWidth="1"/>
    <col min="3063" max="3074" width="6.5546875" customWidth="1"/>
    <col min="3075" max="3075" width="34.5546875" customWidth="1"/>
    <col min="3316" max="3316" width="14.88671875" customWidth="1"/>
    <col min="3317" max="3317" width="29.5546875" customWidth="1"/>
    <col min="3318" max="3318" width="27.33203125" customWidth="1"/>
    <col min="3319" max="3330" width="6.5546875" customWidth="1"/>
    <col min="3331" max="3331" width="34.5546875" customWidth="1"/>
    <col min="3572" max="3572" width="14.88671875" customWidth="1"/>
    <col min="3573" max="3573" width="29.5546875" customWidth="1"/>
    <col min="3574" max="3574" width="27.33203125" customWidth="1"/>
    <col min="3575" max="3586" width="6.5546875" customWidth="1"/>
    <col min="3587" max="3587" width="34.5546875" customWidth="1"/>
    <col min="3828" max="3828" width="14.88671875" customWidth="1"/>
    <col min="3829" max="3829" width="29.5546875" customWidth="1"/>
    <col min="3830" max="3830" width="27.33203125" customWidth="1"/>
    <col min="3831" max="3842" width="6.5546875" customWidth="1"/>
    <col min="3843" max="3843" width="34.5546875" customWidth="1"/>
    <col min="4084" max="4084" width="14.88671875" customWidth="1"/>
    <col min="4085" max="4085" width="29.5546875" customWidth="1"/>
    <col min="4086" max="4086" width="27.33203125" customWidth="1"/>
    <col min="4087" max="4098" width="6.5546875" customWidth="1"/>
    <col min="4099" max="4099" width="34.5546875" customWidth="1"/>
    <col min="4340" max="4340" width="14.88671875" customWidth="1"/>
    <col min="4341" max="4341" width="29.5546875" customWidth="1"/>
    <col min="4342" max="4342" width="27.33203125" customWidth="1"/>
    <col min="4343" max="4354" width="6.5546875" customWidth="1"/>
    <col min="4355" max="4355" width="34.5546875" customWidth="1"/>
    <col min="4596" max="4596" width="14.88671875" customWidth="1"/>
    <col min="4597" max="4597" width="29.5546875" customWidth="1"/>
    <col min="4598" max="4598" width="27.33203125" customWidth="1"/>
    <col min="4599" max="4610" width="6.5546875" customWidth="1"/>
    <col min="4611" max="4611" width="34.5546875" customWidth="1"/>
    <col min="4852" max="4852" width="14.88671875" customWidth="1"/>
    <col min="4853" max="4853" width="29.5546875" customWidth="1"/>
    <col min="4854" max="4854" width="27.33203125" customWidth="1"/>
    <col min="4855" max="4866" width="6.5546875" customWidth="1"/>
    <col min="4867" max="4867" width="34.5546875" customWidth="1"/>
    <col min="5108" max="5108" width="14.88671875" customWidth="1"/>
    <col min="5109" max="5109" width="29.5546875" customWidth="1"/>
    <col min="5110" max="5110" width="27.33203125" customWidth="1"/>
    <col min="5111" max="5122" width="6.5546875" customWidth="1"/>
    <col min="5123" max="5123" width="34.5546875" customWidth="1"/>
    <col min="5364" max="5364" width="14.88671875" customWidth="1"/>
    <col min="5365" max="5365" width="29.5546875" customWidth="1"/>
    <col min="5366" max="5366" width="27.33203125" customWidth="1"/>
    <col min="5367" max="5378" width="6.5546875" customWidth="1"/>
    <col min="5379" max="5379" width="34.5546875" customWidth="1"/>
    <col min="5620" max="5620" width="14.88671875" customWidth="1"/>
    <col min="5621" max="5621" width="29.5546875" customWidth="1"/>
    <col min="5622" max="5622" width="27.33203125" customWidth="1"/>
    <col min="5623" max="5634" width="6.5546875" customWidth="1"/>
    <col min="5635" max="5635" width="34.5546875" customWidth="1"/>
    <col min="5876" max="5876" width="14.88671875" customWidth="1"/>
    <col min="5877" max="5877" width="29.5546875" customWidth="1"/>
    <col min="5878" max="5878" width="27.33203125" customWidth="1"/>
    <col min="5879" max="5890" width="6.5546875" customWidth="1"/>
    <col min="5891" max="5891" width="34.5546875" customWidth="1"/>
    <col min="6132" max="6132" width="14.88671875" customWidth="1"/>
    <col min="6133" max="6133" width="29.5546875" customWidth="1"/>
    <col min="6134" max="6134" width="27.33203125" customWidth="1"/>
    <col min="6135" max="6146" width="6.5546875" customWidth="1"/>
    <col min="6147" max="6147" width="34.5546875" customWidth="1"/>
    <col min="6388" max="6388" width="14.88671875" customWidth="1"/>
    <col min="6389" max="6389" width="29.5546875" customWidth="1"/>
    <col min="6390" max="6390" width="27.33203125" customWidth="1"/>
    <col min="6391" max="6402" width="6.5546875" customWidth="1"/>
    <col min="6403" max="6403" width="34.5546875" customWidth="1"/>
    <col min="6644" max="6644" width="14.88671875" customWidth="1"/>
    <col min="6645" max="6645" width="29.5546875" customWidth="1"/>
    <col min="6646" max="6646" width="27.33203125" customWidth="1"/>
    <col min="6647" max="6658" width="6.5546875" customWidth="1"/>
    <col min="6659" max="6659" width="34.5546875" customWidth="1"/>
    <col min="6900" max="6900" width="14.88671875" customWidth="1"/>
    <col min="6901" max="6901" width="29.5546875" customWidth="1"/>
    <col min="6902" max="6902" width="27.33203125" customWidth="1"/>
    <col min="6903" max="6914" width="6.5546875" customWidth="1"/>
    <col min="6915" max="6915" width="34.5546875" customWidth="1"/>
    <col min="7156" max="7156" width="14.88671875" customWidth="1"/>
    <col min="7157" max="7157" width="29.5546875" customWidth="1"/>
    <col min="7158" max="7158" width="27.33203125" customWidth="1"/>
    <col min="7159" max="7170" width="6.5546875" customWidth="1"/>
    <col min="7171" max="7171" width="34.5546875" customWidth="1"/>
    <col min="7412" max="7412" width="14.88671875" customWidth="1"/>
    <col min="7413" max="7413" width="29.5546875" customWidth="1"/>
    <col min="7414" max="7414" width="27.33203125" customWidth="1"/>
    <col min="7415" max="7426" width="6.5546875" customWidth="1"/>
    <col min="7427" max="7427" width="34.5546875" customWidth="1"/>
    <col min="7668" max="7668" width="14.88671875" customWidth="1"/>
    <col min="7669" max="7669" width="29.5546875" customWidth="1"/>
    <col min="7670" max="7670" width="27.33203125" customWidth="1"/>
    <col min="7671" max="7682" width="6.5546875" customWidth="1"/>
    <col min="7683" max="7683" width="34.5546875" customWidth="1"/>
    <col min="7924" max="7924" width="14.88671875" customWidth="1"/>
    <col min="7925" max="7925" width="29.5546875" customWidth="1"/>
    <col min="7926" max="7926" width="27.33203125" customWidth="1"/>
    <col min="7927" max="7938" width="6.5546875" customWidth="1"/>
    <col min="7939" max="7939" width="34.5546875" customWidth="1"/>
    <col min="8180" max="8180" width="14.88671875" customWidth="1"/>
    <col min="8181" max="8181" width="29.5546875" customWidth="1"/>
    <col min="8182" max="8182" width="27.33203125" customWidth="1"/>
    <col min="8183" max="8194" width="6.5546875" customWidth="1"/>
    <col min="8195" max="8195" width="34.5546875" customWidth="1"/>
    <col min="8436" max="8436" width="14.88671875" customWidth="1"/>
    <col min="8437" max="8437" width="29.5546875" customWidth="1"/>
    <col min="8438" max="8438" width="27.33203125" customWidth="1"/>
    <col min="8439" max="8450" width="6.5546875" customWidth="1"/>
    <col min="8451" max="8451" width="34.5546875" customWidth="1"/>
    <col min="8692" max="8692" width="14.88671875" customWidth="1"/>
    <col min="8693" max="8693" width="29.5546875" customWidth="1"/>
    <col min="8694" max="8694" width="27.33203125" customWidth="1"/>
    <col min="8695" max="8706" width="6.5546875" customWidth="1"/>
    <col min="8707" max="8707" width="34.5546875" customWidth="1"/>
    <col min="8948" max="8948" width="14.88671875" customWidth="1"/>
    <col min="8949" max="8949" width="29.5546875" customWidth="1"/>
    <col min="8950" max="8950" width="27.33203125" customWidth="1"/>
    <col min="8951" max="8962" width="6.5546875" customWidth="1"/>
    <col min="8963" max="8963" width="34.5546875" customWidth="1"/>
    <col min="9204" max="9204" width="14.88671875" customWidth="1"/>
    <col min="9205" max="9205" width="29.5546875" customWidth="1"/>
    <col min="9206" max="9206" width="27.33203125" customWidth="1"/>
    <col min="9207" max="9218" width="6.5546875" customWidth="1"/>
    <col min="9219" max="9219" width="34.5546875" customWidth="1"/>
    <col min="9460" max="9460" width="14.88671875" customWidth="1"/>
    <col min="9461" max="9461" width="29.5546875" customWidth="1"/>
    <col min="9462" max="9462" width="27.33203125" customWidth="1"/>
    <col min="9463" max="9474" width="6.5546875" customWidth="1"/>
    <col min="9475" max="9475" width="34.5546875" customWidth="1"/>
    <col min="9716" max="9716" width="14.88671875" customWidth="1"/>
    <col min="9717" max="9717" width="29.5546875" customWidth="1"/>
    <col min="9718" max="9718" width="27.33203125" customWidth="1"/>
    <col min="9719" max="9730" width="6.5546875" customWidth="1"/>
    <col min="9731" max="9731" width="34.5546875" customWidth="1"/>
    <col min="9972" max="9972" width="14.88671875" customWidth="1"/>
    <col min="9973" max="9973" width="29.5546875" customWidth="1"/>
    <col min="9974" max="9974" width="27.33203125" customWidth="1"/>
    <col min="9975" max="9986" width="6.5546875" customWidth="1"/>
    <col min="9987" max="9987" width="34.5546875" customWidth="1"/>
    <col min="10228" max="10228" width="14.88671875" customWidth="1"/>
    <col min="10229" max="10229" width="29.5546875" customWidth="1"/>
    <col min="10230" max="10230" width="27.33203125" customWidth="1"/>
    <col min="10231" max="10242" width="6.5546875" customWidth="1"/>
    <col min="10243" max="10243" width="34.5546875" customWidth="1"/>
    <col min="10484" max="10484" width="14.88671875" customWidth="1"/>
    <col min="10485" max="10485" width="29.5546875" customWidth="1"/>
    <col min="10486" max="10486" width="27.33203125" customWidth="1"/>
    <col min="10487" max="10498" width="6.5546875" customWidth="1"/>
    <col min="10499" max="10499" width="34.5546875" customWidth="1"/>
    <col min="10740" max="10740" width="14.88671875" customWidth="1"/>
    <col min="10741" max="10741" width="29.5546875" customWidth="1"/>
    <col min="10742" max="10742" width="27.33203125" customWidth="1"/>
    <col min="10743" max="10754" width="6.5546875" customWidth="1"/>
    <col min="10755" max="10755" width="34.5546875" customWidth="1"/>
    <col min="10996" max="10996" width="14.88671875" customWidth="1"/>
    <col min="10997" max="10997" width="29.5546875" customWidth="1"/>
    <col min="10998" max="10998" width="27.33203125" customWidth="1"/>
    <col min="10999" max="11010" width="6.5546875" customWidth="1"/>
    <col min="11011" max="11011" width="34.5546875" customWidth="1"/>
    <col min="11252" max="11252" width="14.88671875" customWidth="1"/>
    <col min="11253" max="11253" width="29.5546875" customWidth="1"/>
    <col min="11254" max="11254" width="27.33203125" customWidth="1"/>
    <col min="11255" max="11266" width="6.5546875" customWidth="1"/>
    <col min="11267" max="11267" width="34.5546875" customWidth="1"/>
    <col min="11508" max="11508" width="14.88671875" customWidth="1"/>
    <col min="11509" max="11509" width="29.5546875" customWidth="1"/>
    <col min="11510" max="11510" width="27.33203125" customWidth="1"/>
    <col min="11511" max="11522" width="6.5546875" customWidth="1"/>
    <col min="11523" max="11523" width="34.5546875" customWidth="1"/>
    <col min="11764" max="11764" width="14.88671875" customWidth="1"/>
    <col min="11765" max="11765" width="29.5546875" customWidth="1"/>
    <col min="11766" max="11766" width="27.33203125" customWidth="1"/>
    <col min="11767" max="11778" width="6.5546875" customWidth="1"/>
    <col min="11779" max="11779" width="34.5546875" customWidth="1"/>
    <col min="12020" max="12020" width="14.88671875" customWidth="1"/>
    <col min="12021" max="12021" width="29.5546875" customWidth="1"/>
    <col min="12022" max="12022" width="27.33203125" customWidth="1"/>
    <col min="12023" max="12034" width="6.5546875" customWidth="1"/>
    <col min="12035" max="12035" width="34.5546875" customWidth="1"/>
    <col min="12276" max="12276" width="14.88671875" customWidth="1"/>
    <col min="12277" max="12277" width="29.5546875" customWidth="1"/>
    <col min="12278" max="12278" width="27.33203125" customWidth="1"/>
    <col min="12279" max="12290" width="6.5546875" customWidth="1"/>
    <col min="12291" max="12291" width="34.5546875" customWidth="1"/>
    <col min="12532" max="12532" width="14.88671875" customWidth="1"/>
    <col min="12533" max="12533" width="29.5546875" customWidth="1"/>
    <col min="12534" max="12534" width="27.33203125" customWidth="1"/>
    <col min="12535" max="12546" width="6.5546875" customWidth="1"/>
    <col min="12547" max="12547" width="34.5546875" customWidth="1"/>
    <col min="12788" max="12788" width="14.88671875" customWidth="1"/>
    <col min="12789" max="12789" width="29.5546875" customWidth="1"/>
    <col min="12790" max="12790" width="27.33203125" customWidth="1"/>
    <col min="12791" max="12802" width="6.5546875" customWidth="1"/>
    <col min="12803" max="12803" width="34.5546875" customWidth="1"/>
    <col min="13044" max="13044" width="14.88671875" customWidth="1"/>
    <col min="13045" max="13045" width="29.5546875" customWidth="1"/>
    <col min="13046" max="13046" width="27.33203125" customWidth="1"/>
    <col min="13047" max="13058" width="6.5546875" customWidth="1"/>
    <col min="13059" max="13059" width="34.5546875" customWidth="1"/>
    <col min="13300" max="13300" width="14.88671875" customWidth="1"/>
    <col min="13301" max="13301" width="29.5546875" customWidth="1"/>
    <col min="13302" max="13302" width="27.33203125" customWidth="1"/>
    <col min="13303" max="13314" width="6.5546875" customWidth="1"/>
    <col min="13315" max="13315" width="34.5546875" customWidth="1"/>
    <col min="13556" max="13556" width="14.88671875" customWidth="1"/>
    <col min="13557" max="13557" width="29.5546875" customWidth="1"/>
    <col min="13558" max="13558" width="27.33203125" customWidth="1"/>
    <col min="13559" max="13570" width="6.5546875" customWidth="1"/>
    <col min="13571" max="13571" width="34.5546875" customWidth="1"/>
    <col min="13812" max="13812" width="14.88671875" customWidth="1"/>
    <col min="13813" max="13813" width="29.5546875" customWidth="1"/>
    <col min="13814" max="13814" width="27.33203125" customWidth="1"/>
    <col min="13815" max="13826" width="6.5546875" customWidth="1"/>
    <col min="13827" max="13827" width="34.5546875" customWidth="1"/>
    <col min="14068" max="14068" width="14.88671875" customWidth="1"/>
    <col min="14069" max="14069" width="29.5546875" customWidth="1"/>
    <col min="14070" max="14070" width="27.33203125" customWidth="1"/>
    <col min="14071" max="14082" width="6.5546875" customWidth="1"/>
    <col min="14083" max="14083" width="34.5546875" customWidth="1"/>
    <col min="14324" max="14324" width="14.88671875" customWidth="1"/>
    <col min="14325" max="14325" width="29.5546875" customWidth="1"/>
    <col min="14326" max="14326" width="27.33203125" customWidth="1"/>
    <col min="14327" max="14338" width="6.5546875" customWidth="1"/>
    <col min="14339" max="14339" width="34.5546875" customWidth="1"/>
    <col min="14580" max="14580" width="14.88671875" customWidth="1"/>
    <col min="14581" max="14581" width="29.5546875" customWidth="1"/>
    <col min="14582" max="14582" width="27.33203125" customWidth="1"/>
    <col min="14583" max="14594" width="6.5546875" customWidth="1"/>
    <col min="14595" max="14595" width="34.5546875" customWidth="1"/>
    <col min="14836" max="14836" width="14.88671875" customWidth="1"/>
    <col min="14837" max="14837" width="29.5546875" customWidth="1"/>
    <col min="14838" max="14838" width="27.33203125" customWidth="1"/>
    <col min="14839" max="14850" width="6.5546875" customWidth="1"/>
    <col min="14851" max="14851" width="34.5546875" customWidth="1"/>
    <col min="15092" max="15092" width="14.88671875" customWidth="1"/>
    <col min="15093" max="15093" width="29.5546875" customWidth="1"/>
    <col min="15094" max="15094" width="27.33203125" customWidth="1"/>
    <col min="15095" max="15106" width="6.5546875" customWidth="1"/>
    <col min="15107" max="15107" width="34.5546875" customWidth="1"/>
    <col min="15348" max="15348" width="14.88671875" customWidth="1"/>
    <col min="15349" max="15349" width="29.5546875" customWidth="1"/>
    <col min="15350" max="15350" width="27.33203125" customWidth="1"/>
    <col min="15351" max="15362" width="6.5546875" customWidth="1"/>
    <col min="15363" max="15363" width="34.5546875" customWidth="1"/>
    <col min="15604" max="15604" width="14.88671875" customWidth="1"/>
    <col min="15605" max="15605" width="29.5546875" customWidth="1"/>
    <col min="15606" max="15606" width="27.33203125" customWidth="1"/>
    <col min="15607" max="15618" width="6.5546875" customWidth="1"/>
    <col min="15619" max="15619" width="34.5546875" customWidth="1"/>
    <col min="15860" max="15860" width="14.88671875" customWidth="1"/>
    <col min="15861" max="15861" width="29.5546875" customWidth="1"/>
    <col min="15862" max="15862" width="27.33203125" customWidth="1"/>
    <col min="15863" max="15874" width="6.5546875" customWidth="1"/>
    <col min="15875" max="15875" width="34.5546875" customWidth="1"/>
    <col min="16116" max="16116" width="14.88671875" customWidth="1"/>
    <col min="16117" max="16117" width="29.5546875" customWidth="1"/>
    <col min="16118" max="16118" width="27.33203125" customWidth="1"/>
    <col min="16119" max="16130" width="6.5546875" customWidth="1"/>
    <col min="16131" max="16131" width="34.5546875" customWidth="1"/>
  </cols>
  <sheetData>
    <row r="1" spans="1:5" ht="18" customHeight="1">
      <c r="A1" s="75" t="s">
        <v>620</v>
      </c>
      <c r="B1" s="75"/>
      <c r="C1" s="75"/>
      <c r="D1" s="75"/>
      <c r="E1" s="75"/>
    </row>
    <row r="2" spans="1:5" ht="18" customHeight="1">
      <c r="A2" s="75" t="s">
        <v>621</v>
      </c>
      <c r="B2" s="75"/>
      <c r="C2" s="75"/>
      <c r="D2" s="75"/>
      <c r="E2" s="75"/>
    </row>
    <row r="4" spans="1:5" ht="29.25" customHeight="1">
      <c r="A4" s="72" t="s">
        <v>0</v>
      </c>
      <c r="B4" s="72" t="s">
        <v>1</v>
      </c>
      <c r="C4" s="72" t="s">
        <v>2</v>
      </c>
      <c r="D4" s="73" t="s">
        <v>618</v>
      </c>
      <c r="E4" s="73"/>
    </row>
    <row r="5" spans="1:5" ht="14.4" customHeight="1">
      <c r="A5" s="72"/>
      <c r="B5" s="72"/>
      <c r="C5" s="72"/>
      <c r="D5" s="74" t="s">
        <v>619</v>
      </c>
      <c r="E5" s="74"/>
    </row>
    <row r="6" spans="1:5">
      <c r="A6" s="72"/>
      <c r="B6" s="72"/>
      <c r="C6" s="72"/>
      <c r="D6" s="51" t="s">
        <v>3</v>
      </c>
      <c r="E6" s="51" t="s">
        <v>4</v>
      </c>
    </row>
    <row r="7" spans="1:5" ht="13.5" customHeight="1">
      <c r="A7" s="70" t="s">
        <v>5</v>
      </c>
      <c r="B7" s="71" t="s">
        <v>18</v>
      </c>
      <c r="C7" s="1" t="s">
        <v>6</v>
      </c>
      <c r="D7" s="50">
        <f t="shared" ref="D7:E7" si="0">SUM(D9:D14)</f>
        <v>665764.01821999997</v>
      </c>
      <c r="E7" s="50">
        <f t="shared" si="0"/>
        <v>662062.22848000005</v>
      </c>
    </row>
    <row r="8" spans="1:5">
      <c r="A8" s="70"/>
      <c r="B8" s="71"/>
      <c r="C8" s="1" t="s">
        <v>7</v>
      </c>
      <c r="D8" s="18"/>
      <c r="E8" s="18"/>
    </row>
    <row r="9" spans="1:5">
      <c r="A9" s="70"/>
      <c r="B9" s="71"/>
      <c r="C9" s="1" t="s">
        <v>8</v>
      </c>
      <c r="D9" s="21">
        <f t="shared" ref="D9:E9" si="1">D17+D25+D33+D41+D49+D57+D65+D73+D81+D89</f>
        <v>0</v>
      </c>
      <c r="E9" s="21">
        <f t="shared" si="1"/>
        <v>0</v>
      </c>
    </row>
    <row r="10" spans="1:5">
      <c r="A10" s="70"/>
      <c r="B10" s="71"/>
      <c r="C10" s="1" t="s">
        <v>9</v>
      </c>
      <c r="D10" s="21">
        <f t="shared" ref="D10:E10" si="2">D18+D26+D34+D42+D50+D58+D66+D74+D82+D90</f>
        <v>389548.99259000004</v>
      </c>
      <c r="E10" s="21">
        <f t="shared" si="2"/>
        <v>386533.45594999997</v>
      </c>
    </row>
    <row r="11" spans="1:5">
      <c r="A11" s="70"/>
      <c r="B11" s="71"/>
      <c r="C11" s="1" t="s">
        <v>10</v>
      </c>
      <c r="D11" s="21">
        <f t="shared" ref="D11:E11" si="3">D19+D27+D35+D43+D51+D59+D67+D75+D83+D91</f>
        <v>276215.02562999999</v>
      </c>
      <c r="E11" s="21">
        <f t="shared" si="3"/>
        <v>275528.77253000002</v>
      </c>
    </row>
    <row r="12" spans="1:5">
      <c r="A12" s="70"/>
      <c r="B12" s="71"/>
      <c r="C12" s="1" t="s">
        <v>11</v>
      </c>
      <c r="D12" s="20"/>
      <c r="E12" s="20"/>
    </row>
    <row r="13" spans="1:5">
      <c r="A13" s="70"/>
      <c r="B13" s="71"/>
      <c r="C13" s="1" t="s">
        <v>12</v>
      </c>
      <c r="D13" s="20"/>
      <c r="E13" s="20"/>
    </row>
    <row r="14" spans="1:5">
      <c r="A14" s="70"/>
      <c r="B14" s="71"/>
      <c r="C14" s="1" t="s">
        <v>13</v>
      </c>
      <c r="D14" s="20"/>
      <c r="E14" s="20"/>
    </row>
    <row r="15" spans="1:5" ht="16.5" customHeight="1">
      <c r="A15" s="67" t="s">
        <v>14</v>
      </c>
      <c r="B15" s="63" t="s">
        <v>20</v>
      </c>
      <c r="C15" s="1" t="s">
        <v>6</v>
      </c>
      <c r="D15" s="49">
        <f t="shared" ref="D15:E15" si="4">SUM(D17:D22)</f>
        <v>158.41254000000001</v>
      </c>
      <c r="E15" s="49">
        <f t="shared" si="4"/>
        <v>158.41254000000001</v>
      </c>
    </row>
    <row r="16" spans="1:5">
      <c r="A16" s="68"/>
      <c r="B16" s="64"/>
      <c r="C16" s="1" t="s">
        <v>7</v>
      </c>
      <c r="D16" s="20"/>
      <c r="E16" s="20"/>
    </row>
    <row r="17" spans="1:5">
      <c r="A17" s="68"/>
      <c r="B17" s="64"/>
      <c r="C17" s="1" t="s">
        <v>8</v>
      </c>
      <c r="D17" s="20"/>
      <c r="E17" s="20"/>
    </row>
    <row r="18" spans="1:5">
      <c r="A18" s="68"/>
      <c r="B18" s="64"/>
      <c r="C18" s="1" t="s">
        <v>9</v>
      </c>
      <c r="D18" s="20">
        <f>'приложение 9'!H76+'приложение 9'!H77</f>
        <v>158.41254000000001</v>
      </c>
      <c r="E18" s="20">
        <f>'приложение 9'!I76+'приложение 9'!I77</f>
        <v>158.41254000000001</v>
      </c>
    </row>
    <row r="19" spans="1:5">
      <c r="A19" s="68"/>
      <c r="B19" s="64"/>
      <c r="C19" s="1" t="s">
        <v>10</v>
      </c>
      <c r="D19" s="20"/>
      <c r="E19" s="20"/>
    </row>
    <row r="20" spans="1:5">
      <c r="A20" s="68"/>
      <c r="B20" s="64"/>
      <c r="C20" s="1" t="s">
        <v>11</v>
      </c>
      <c r="D20" s="20"/>
      <c r="E20" s="20"/>
    </row>
    <row r="21" spans="1:5">
      <c r="A21" s="68"/>
      <c r="B21" s="64"/>
      <c r="C21" s="1" t="s">
        <v>12</v>
      </c>
      <c r="D21" s="20"/>
      <c r="E21" s="20"/>
    </row>
    <row r="22" spans="1:5">
      <c r="A22" s="69"/>
      <c r="B22" s="65"/>
      <c r="C22" s="1" t="s">
        <v>13</v>
      </c>
      <c r="D22" s="20"/>
      <c r="E22" s="20"/>
    </row>
    <row r="23" spans="1:5" ht="18" customHeight="1">
      <c r="A23" s="76" t="s">
        <v>21</v>
      </c>
      <c r="B23" s="63" t="s">
        <v>293</v>
      </c>
      <c r="C23" s="31" t="s">
        <v>6</v>
      </c>
      <c r="D23" s="49">
        <f t="shared" ref="D23:E23" si="5">SUM(D25:D30)</f>
        <v>0</v>
      </c>
      <c r="E23" s="49">
        <f t="shared" si="5"/>
        <v>0</v>
      </c>
    </row>
    <row r="24" spans="1:5" ht="18" customHeight="1">
      <c r="A24" s="77"/>
      <c r="B24" s="64"/>
      <c r="C24" s="31" t="s">
        <v>7</v>
      </c>
      <c r="D24" s="20"/>
      <c r="E24" s="20"/>
    </row>
    <row r="25" spans="1:5" ht="18" customHeight="1">
      <c r="A25" s="77"/>
      <c r="B25" s="64"/>
      <c r="C25" s="31" t="s">
        <v>8</v>
      </c>
      <c r="D25" s="20"/>
      <c r="E25" s="20"/>
    </row>
    <row r="26" spans="1:5" ht="18" customHeight="1">
      <c r="A26" s="77"/>
      <c r="B26" s="64"/>
      <c r="C26" s="31" t="s">
        <v>9</v>
      </c>
      <c r="D26" s="2">
        <f>'приложение 9'!H80</f>
        <v>0</v>
      </c>
      <c r="E26" s="2">
        <f>'приложение 9'!I80</f>
        <v>0</v>
      </c>
    </row>
    <row r="27" spans="1:5" ht="18" customHeight="1">
      <c r="A27" s="77"/>
      <c r="B27" s="64"/>
      <c r="C27" s="31" t="s">
        <v>10</v>
      </c>
      <c r="D27" s="20"/>
      <c r="E27" s="20"/>
    </row>
    <row r="28" spans="1:5" ht="18" customHeight="1">
      <c r="A28" s="77"/>
      <c r="B28" s="64"/>
      <c r="C28" s="31" t="s">
        <v>11</v>
      </c>
      <c r="D28" s="20"/>
      <c r="E28" s="20"/>
    </row>
    <row r="29" spans="1:5" ht="18" customHeight="1">
      <c r="A29" s="77"/>
      <c r="B29" s="64"/>
      <c r="C29" s="31" t="s">
        <v>12</v>
      </c>
      <c r="D29" s="20"/>
      <c r="E29" s="20"/>
    </row>
    <row r="30" spans="1:5" ht="18" customHeight="1">
      <c r="A30" s="78"/>
      <c r="B30" s="65"/>
      <c r="C30" s="31" t="s">
        <v>13</v>
      </c>
      <c r="D30" s="20"/>
      <c r="E30" s="20"/>
    </row>
    <row r="31" spans="1:5" ht="14.25" customHeight="1">
      <c r="A31" s="67" t="s">
        <v>22</v>
      </c>
      <c r="B31" s="63" t="s">
        <v>32</v>
      </c>
      <c r="C31" s="4" t="s">
        <v>6</v>
      </c>
      <c r="D31" s="49">
        <f t="shared" ref="D31:E31" si="6">SUM(D33:D38)</f>
        <v>0</v>
      </c>
      <c r="E31" s="49">
        <f t="shared" si="6"/>
        <v>0</v>
      </c>
    </row>
    <row r="32" spans="1:5">
      <c r="A32" s="68"/>
      <c r="B32" s="64"/>
      <c r="C32" s="4" t="s">
        <v>7</v>
      </c>
      <c r="D32" s="20"/>
      <c r="E32" s="20"/>
    </row>
    <row r="33" spans="1:5">
      <c r="A33" s="68"/>
      <c r="B33" s="64"/>
      <c r="C33" s="4" t="s">
        <v>8</v>
      </c>
      <c r="D33" s="20"/>
      <c r="E33" s="20"/>
    </row>
    <row r="34" spans="1:5">
      <c r="A34" s="68"/>
      <c r="B34" s="64"/>
      <c r="C34" s="4" t="s">
        <v>9</v>
      </c>
      <c r="D34" s="20">
        <f>'приложение 9'!H83+'приложение 9'!H84</f>
        <v>0</v>
      </c>
      <c r="E34" s="20">
        <f>'приложение 9'!I83+'приложение 9'!I84</f>
        <v>0</v>
      </c>
    </row>
    <row r="35" spans="1:5">
      <c r="A35" s="68"/>
      <c r="B35" s="64"/>
      <c r="C35" s="4" t="s">
        <v>10</v>
      </c>
      <c r="D35" s="20"/>
      <c r="E35" s="20"/>
    </row>
    <row r="36" spans="1:5">
      <c r="A36" s="68"/>
      <c r="B36" s="64"/>
      <c r="C36" s="4" t="s">
        <v>11</v>
      </c>
      <c r="D36" s="20"/>
      <c r="E36" s="20"/>
    </row>
    <row r="37" spans="1:5">
      <c r="A37" s="68"/>
      <c r="B37" s="64"/>
      <c r="C37" s="4" t="s">
        <v>12</v>
      </c>
      <c r="D37" s="20"/>
      <c r="E37" s="20"/>
    </row>
    <row r="38" spans="1:5">
      <c r="A38" s="69"/>
      <c r="B38" s="65"/>
      <c r="C38" s="4" t="s">
        <v>13</v>
      </c>
      <c r="D38" s="20"/>
      <c r="E38" s="20"/>
    </row>
    <row r="39" spans="1:5" ht="14.25" customHeight="1">
      <c r="A39" s="67" t="s">
        <v>23</v>
      </c>
      <c r="B39" s="63" t="s">
        <v>31</v>
      </c>
      <c r="C39" s="1" t="s">
        <v>6</v>
      </c>
      <c r="D39" s="49">
        <f t="shared" ref="D39:E39" si="7">SUM(D41:D46)</f>
        <v>6978.6238000000003</v>
      </c>
      <c r="E39" s="49">
        <f t="shared" si="7"/>
        <v>6911.1410800000003</v>
      </c>
    </row>
    <row r="40" spans="1:5">
      <c r="A40" s="68"/>
      <c r="B40" s="64"/>
      <c r="C40" s="1" t="s">
        <v>7</v>
      </c>
      <c r="D40" s="20"/>
      <c r="E40" s="20"/>
    </row>
    <row r="41" spans="1:5">
      <c r="A41" s="68"/>
      <c r="B41" s="64"/>
      <c r="C41" s="1" t="s">
        <v>8</v>
      </c>
      <c r="D41" s="20"/>
      <c r="E41" s="20"/>
    </row>
    <row r="42" spans="1:5">
      <c r="A42" s="68"/>
      <c r="B42" s="64"/>
      <c r="C42" s="1" t="s">
        <v>9</v>
      </c>
      <c r="D42" s="20"/>
      <c r="E42" s="20"/>
    </row>
    <row r="43" spans="1:5">
      <c r="A43" s="68"/>
      <c r="B43" s="64"/>
      <c r="C43" s="1" t="s">
        <v>10</v>
      </c>
      <c r="D43" s="20">
        <f>'приложение 9'!H87+'приложение 9'!H88+'приложение 9'!H89</f>
        <v>6978.6238000000003</v>
      </c>
      <c r="E43" s="20">
        <f>'приложение 9'!I87+'приложение 9'!I88+'приложение 9'!I89</f>
        <v>6911.1410800000003</v>
      </c>
    </row>
    <row r="44" spans="1:5">
      <c r="A44" s="68"/>
      <c r="B44" s="64"/>
      <c r="C44" s="1" t="s">
        <v>11</v>
      </c>
      <c r="D44" s="20"/>
      <c r="E44" s="20"/>
    </row>
    <row r="45" spans="1:5">
      <c r="A45" s="68"/>
      <c r="B45" s="64"/>
      <c r="C45" s="1" t="s">
        <v>12</v>
      </c>
      <c r="D45" s="20"/>
      <c r="E45" s="20"/>
    </row>
    <row r="46" spans="1:5">
      <c r="A46" s="69"/>
      <c r="B46" s="65"/>
      <c r="C46" s="1" t="s">
        <v>13</v>
      </c>
      <c r="D46" s="20"/>
      <c r="E46" s="20"/>
    </row>
    <row r="47" spans="1:5" ht="14.25" customHeight="1">
      <c r="A47" s="67" t="s">
        <v>24</v>
      </c>
      <c r="B47" s="63" t="s">
        <v>30</v>
      </c>
      <c r="C47" s="4" t="s">
        <v>6</v>
      </c>
      <c r="D47" s="49">
        <f t="shared" ref="D47:E47" si="8">SUM(D49:D54)</f>
        <v>45781.060849999994</v>
      </c>
      <c r="E47" s="49">
        <f t="shared" si="8"/>
        <v>45743.386290000002</v>
      </c>
    </row>
    <row r="48" spans="1:5">
      <c r="A48" s="68"/>
      <c r="B48" s="64"/>
      <c r="C48" s="4" t="s">
        <v>7</v>
      </c>
      <c r="D48" s="20"/>
      <c r="E48" s="20"/>
    </row>
    <row r="49" spans="1:5">
      <c r="A49" s="68"/>
      <c r="B49" s="64"/>
      <c r="C49" s="4" t="s">
        <v>8</v>
      </c>
      <c r="D49" s="20"/>
      <c r="E49" s="20"/>
    </row>
    <row r="50" spans="1:5">
      <c r="A50" s="68"/>
      <c r="B50" s="64"/>
      <c r="C50" s="4" t="s">
        <v>9</v>
      </c>
      <c r="D50" s="20"/>
      <c r="E50" s="20"/>
    </row>
    <row r="51" spans="1:5">
      <c r="A51" s="68"/>
      <c r="B51" s="64"/>
      <c r="C51" s="4" t="s">
        <v>10</v>
      </c>
      <c r="D51" s="20">
        <f>'приложение 9'!H92+'приложение 9'!H93+'приложение 9'!H94+'приложение 9'!H95</f>
        <v>45781.060849999994</v>
      </c>
      <c r="E51" s="20">
        <f>'приложение 9'!I92+'приложение 9'!I93+'приложение 9'!I94+'приложение 9'!I95</f>
        <v>45743.386290000002</v>
      </c>
    </row>
    <row r="52" spans="1:5">
      <c r="A52" s="68"/>
      <c r="B52" s="64"/>
      <c r="C52" s="4" t="s">
        <v>11</v>
      </c>
      <c r="D52" s="20"/>
      <c r="E52" s="20"/>
    </row>
    <row r="53" spans="1:5">
      <c r="A53" s="68"/>
      <c r="B53" s="64"/>
      <c r="C53" s="4" t="s">
        <v>12</v>
      </c>
      <c r="D53" s="20"/>
      <c r="E53" s="20"/>
    </row>
    <row r="54" spans="1:5">
      <c r="A54" s="69"/>
      <c r="B54" s="65"/>
      <c r="C54" s="4" t="s">
        <v>13</v>
      </c>
      <c r="D54" s="20"/>
      <c r="E54" s="20"/>
    </row>
    <row r="55" spans="1:5" ht="14.25" customHeight="1">
      <c r="A55" s="67" t="s">
        <v>25</v>
      </c>
      <c r="B55" s="63" t="s">
        <v>29</v>
      </c>
      <c r="C55" s="4" t="s">
        <v>6</v>
      </c>
      <c r="D55" s="48">
        <f t="shared" ref="D55:E55" si="9">SUM(D57:D62)</f>
        <v>0</v>
      </c>
      <c r="E55" s="48">
        <f t="shared" si="9"/>
        <v>0</v>
      </c>
    </row>
    <row r="56" spans="1:5">
      <c r="A56" s="68"/>
      <c r="B56" s="64"/>
      <c r="C56" s="4" t="s">
        <v>7</v>
      </c>
      <c r="D56" s="20"/>
      <c r="E56" s="20"/>
    </row>
    <row r="57" spans="1:5">
      <c r="A57" s="68"/>
      <c r="B57" s="64"/>
      <c r="C57" s="4" t="s">
        <v>8</v>
      </c>
      <c r="D57" s="20"/>
      <c r="E57" s="20"/>
    </row>
    <row r="58" spans="1:5">
      <c r="A58" s="68"/>
      <c r="B58" s="64"/>
      <c r="C58" s="4" t="s">
        <v>9</v>
      </c>
      <c r="D58" s="20"/>
      <c r="E58" s="20"/>
    </row>
    <row r="59" spans="1:5">
      <c r="A59" s="68"/>
      <c r="B59" s="64"/>
      <c r="C59" s="4" t="s">
        <v>10</v>
      </c>
      <c r="D59" s="20">
        <f>'приложение 9'!H98</f>
        <v>0</v>
      </c>
      <c r="E59" s="20">
        <f>'приложение 9'!I98</f>
        <v>0</v>
      </c>
    </row>
    <row r="60" spans="1:5">
      <c r="A60" s="68"/>
      <c r="B60" s="64"/>
      <c r="C60" s="4" t="s">
        <v>11</v>
      </c>
      <c r="D60" s="20"/>
      <c r="E60" s="20"/>
    </row>
    <row r="61" spans="1:5">
      <c r="A61" s="68"/>
      <c r="B61" s="64"/>
      <c r="C61" s="4" t="s">
        <v>12</v>
      </c>
      <c r="D61" s="20"/>
      <c r="E61" s="20"/>
    </row>
    <row r="62" spans="1:5">
      <c r="A62" s="69"/>
      <c r="B62" s="65"/>
      <c r="C62" s="4" t="s">
        <v>13</v>
      </c>
      <c r="D62" s="20"/>
      <c r="E62" s="20"/>
    </row>
    <row r="63" spans="1:5" ht="14.25" customHeight="1">
      <c r="A63" s="67" t="s">
        <v>26</v>
      </c>
      <c r="B63" s="63" t="s">
        <v>283</v>
      </c>
      <c r="C63" s="4" t="s">
        <v>6</v>
      </c>
      <c r="D63" s="48">
        <f t="shared" ref="D63:E63" si="10">SUM(D65:D70)</f>
        <v>7.39872</v>
      </c>
      <c r="E63" s="48">
        <f t="shared" si="10"/>
        <v>7.3110599999999994</v>
      </c>
    </row>
    <row r="64" spans="1:5">
      <c r="A64" s="68"/>
      <c r="B64" s="64"/>
      <c r="C64" s="4" t="s">
        <v>7</v>
      </c>
      <c r="D64" s="20"/>
      <c r="E64" s="20"/>
    </row>
    <row r="65" spans="1:5">
      <c r="A65" s="68"/>
      <c r="B65" s="64"/>
      <c r="C65" s="4" t="s">
        <v>8</v>
      </c>
      <c r="D65" s="20"/>
      <c r="E65" s="20"/>
    </row>
    <row r="66" spans="1:5">
      <c r="A66" s="68"/>
      <c r="B66" s="64"/>
      <c r="C66" s="4" t="s">
        <v>9</v>
      </c>
      <c r="D66" s="20"/>
      <c r="E66" s="20"/>
    </row>
    <row r="67" spans="1:5">
      <c r="A67" s="68"/>
      <c r="B67" s="64"/>
      <c r="C67" s="4" t="s">
        <v>10</v>
      </c>
      <c r="D67" s="20">
        <f>'приложение 9'!H101+'приложение 9'!H102</f>
        <v>7.39872</v>
      </c>
      <c r="E67" s="20">
        <f>'приложение 9'!I101+'приложение 9'!I102</f>
        <v>7.3110599999999994</v>
      </c>
    </row>
    <row r="68" spans="1:5">
      <c r="A68" s="68"/>
      <c r="B68" s="64"/>
      <c r="C68" s="4" t="s">
        <v>11</v>
      </c>
      <c r="D68" s="20"/>
      <c r="E68" s="20"/>
    </row>
    <row r="69" spans="1:5">
      <c r="A69" s="68"/>
      <c r="B69" s="64"/>
      <c r="C69" s="4" t="s">
        <v>12</v>
      </c>
      <c r="D69" s="20"/>
      <c r="E69" s="20"/>
    </row>
    <row r="70" spans="1:5">
      <c r="A70" s="69"/>
      <c r="B70" s="65"/>
      <c r="C70" s="4" t="s">
        <v>13</v>
      </c>
      <c r="D70" s="20"/>
      <c r="E70" s="20"/>
    </row>
    <row r="71" spans="1:5" ht="14.25" customHeight="1">
      <c r="A71" s="67" t="s">
        <v>27</v>
      </c>
      <c r="B71" s="63" t="s">
        <v>28</v>
      </c>
      <c r="C71" s="31" t="s">
        <v>6</v>
      </c>
      <c r="D71" s="48">
        <f t="shared" ref="D71:E71" si="11">SUM(D73:D78)</f>
        <v>0</v>
      </c>
      <c r="E71" s="48">
        <f t="shared" si="11"/>
        <v>0</v>
      </c>
    </row>
    <row r="72" spans="1:5">
      <c r="A72" s="68"/>
      <c r="B72" s="64"/>
      <c r="C72" s="31" t="s">
        <v>7</v>
      </c>
      <c r="D72" s="20"/>
      <c r="E72" s="20"/>
    </row>
    <row r="73" spans="1:5">
      <c r="A73" s="68"/>
      <c r="B73" s="64"/>
      <c r="C73" s="31" t="s">
        <v>8</v>
      </c>
      <c r="D73" s="20"/>
      <c r="E73" s="20"/>
    </row>
    <row r="74" spans="1:5">
      <c r="A74" s="68"/>
      <c r="B74" s="64"/>
      <c r="C74" s="31" t="s">
        <v>9</v>
      </c>
      <c r="D74" s="20"/>
      <c r="E74" s="20"/>
    </row>
    <row r="75" spans="1:5">
      <c r="A75" s="68"/>
      <c r="B75" s="64"/>
      <c r="C75" s="31" t="s">
        <v>10</v>
      </c>
      <c r="D75" s="20">
        <f>'приложение 9'!H105</f>
        <v>0</v>
      </c>
      <c r="E75" s="20">
        <f>'приложение 9'!I105</f>
        <v>0</v>
      </c>
    </row>
    <row r="76" spans="1:5">
      <c r="A76" s="68"/>
      <c r="B76" s="64"/>
      <c r="C76" s="31" t="s">
        <v>11</v>
      </c>
      <c r="D76" s="20"/>
      <c r="E76" s="20"/>
    </row>
    <row r="77" spans="1:5">
      <c r="A77" s="68"/>
      <c r="B77" s="64"/>
      <c r="C77" s="31" t="s">
        <v>12</v>
      </c>
      <c r="D77" s="20"/>
      <c r="E77" s="20"/>
    </row>
    <row r="78" spans="1:5">
      <c r="A78" s="69"/>
      <c r="B78" s="65"/>
      <c r="C78" s="31" t="s">
        <v>13</v>
      </c>
      <c r="D78" s="20"/>
      <c r="E78" s="20"/>
    </row>
    <row r="79" spans="1:5" ht="20.25" customHeight="1">
      <c r="A79" s="67" t="s">
        <v>369</v>
      </c>
      <c r="B79" s="63" t="s">
        <v>298</v>
      </c>
      <c r="C79" s="31" t="s">
        <v>6</v>
      </c>
      <c r="D79" s="48">
        <f t="shared" ref="D79:E79" si="12">SUM(D81:D86)</f>
        <v>0</v>
      </c>
      <c r="E79" s="48">
        <f t="shared" si="12"/>
        <v>0</v>
      </c>
    </row>
    <row r="80" spans="1:5" ht="20.25" customHeight="1">
      <c r="A80" s="68"/>
      <c r="B80" s="64"/>
      <c r="C80" s="31" t="s">
        <v>7</v>
      </c>
      <c r="D80" s="20"/>
      <c r="E80" s="20"/>
    </row>
    <row r="81" spans="1:5" ht="20.25" customHeight="1">
      <c r="A81" s="68"/>
      <c r="B81" s="64"/>
      <c r="C81" s="31" t="s">
        <v>8</v>
      </c>
      <c r="D81" s="20"/>
      <c r="E81" s="20"/>
    </row>
    <row r="82" spans="1:5" ht="20.25" customHeight="1">
      <c r="A82" s="68"/>
      <c r="B82" s="64"/>
      <c r="C82" s="31" t="s">
        <v>9</v>
      </c>
      <c r="D82" s="20"/>
      <c r="E82" s="20"/>
    </row>
    <row r="83" spans="1:5" ht="20.25" customHeight="1">
      <c r="A83" s="68"/>
      <c r="B83" s="64"/>
      <c r="C83" s="31" t="s">
        <v>10</v>
      </c>
      <c r="D83" s="20">
        <f>'приложение 9'!H108</f>
        <v>0</v>
      </c>
      <c r="E83" s="20">
        <f>'приложение 9'!I108</f>
        <v>0</v>
      </c>
    </row>
    <row r="84" spans="1:5" ht="20.25" customHeight="1">
      <c r="A84" s="68"/>
      <c r="B84" s="64"/>
      <c r="C84" s="31" t="s">
        <v>11</v>
      </c>
      <c r="D84" s="20"/>
      <c r="E84" s="20"/>
    </row>
    <row r="85" spans="1:5" ht="20.25" customHeight="1">
      <c r="A85" s="68"/>
      <c r="B85" s="64"/>
      <c r="C85" s="31" t="s">
        <v>12</v>
      </c>
      <c r="D85" s="20"/>
      <c r="E85" s="20"/>
    </row>
    <row r="86" spans="1:5" ht="20.25" customHeight="1">
      <c r="A86" s="69"/>
      <c r="B86" s="65"/>
      <c r="C86" s="31" t="s">
        <v>13</v>
      </c>
      <c r="D86" s="20"/>
      <c r="E86" s="20"/>
    </row>
    <row r="87" spans="1:5" ht="13.5" customHeight="1">
      <c r="A87" s="66" t="s">
        <v>15</v>
      </c>
      <c r="B87" s="66" t="s">
        <v>19</v>
      </c>
      <c r="C87" s="1" t="s">
        <v>6</v>
      </c>
      <c r="D87" s="48">
        <f t="shared" ref="D87:E87" si="13">SUM(D89:D94)</f>
        <v>612838.52231000003</v>
      </c>
      <c r="E87" s="48">
        <f t="shared" si="13"/>
        <v>609241.97751</v>
      </c>
    </row>
    <row r="88" spans="1:5">
      <c r="A88" s="66"/>
      <c r="B88" s="66"/>
      <c r="C88" s="1" t="s">
        <v>7</v>
      </c>
      <c r="D88" s="20"/>
      <c r="E88" s="20"/>
    </row>
    <row r="89" spans="1:5">
      <c r="A89" s="66"/>
      <c r="B89" s="66"/>
      <c r="C89" s="1" t="s">
        <v>16</v>
      </c>
      <c r="D89" s="21">
        <f>'приложение 9'!H16+'приложение 9'!H17+'приложение 9'!H18</f>
        <v>0</v>
      </c>
      <c r="E89" s="21">
        <f>'приложение 9'!I16+'приложение 9'!I17+'приложение 9'!I18</f>
        <v>0</v>
      </c>
    </row>
    <row r="90" spans="1:5">
      <c r="A90" s="66"/>
      <c r="B90" s="66"/>
      <c r="C90" s="1" t="s">
        <v>9</v>
      </c>
      <c r="D90" s="21">
        <f>'приложение 9'!H12+'приложение 9'!H13+'приложение 9'!H14+'приложение 9'!H15+'приложение 9'!H19+'приложение 9'!H20+'приложение 9'!H21+'приложение 9'!H22+'приложение 9'!H23+'приложение 9'!H24+'приложение 9'!H25+'приложение 9'!H26+'приложение 9'!H27+'приложение 9'!H28+'приложение 9'!H29+'приложение 9'!H30+'приложение 9'!H31+'приложение 9'!H32+'приложение 9'!H33+'приложение 9'!H34+'приложение 9'!H35+'приложение 9'!H36+'приложение 9'!H37+'приложение 9'!H38+'приложение 9'!H39+'приложение 9'!H40+'приложение 9'!H41+'приложение 9'!H42</f>
        <v>389390.58005000005</v>
      </c>
      <c r="E90" s="21">
        <f>'приложение 9'!I12+'приложение 9'!I13+'приложение 9'!I14+'приложение 9'!I15+'приложение 9'!I19+'приложение 9'!I20+'приложение 9'!I21+'приложение 9'!I22+'приложение 9'!I23+'приложение 9'!I24+'приложение 9'!I25+'приложение 9'!I26+'приложение 9'!I27+'приложение 9'!I28+'приложение 9'!I29+'приложение 9'!I30+'приложение 9'!I31+'приложение 9'!I32+'приложение 9'!I33+'приложение 9'!I34+'приложение 9'!I35+'приложение 9'!I36+'приложение 9'!I37+'приложение 9'!I38+'приложение 9'!I39+'приложение 9'!I40+'приложение 9'!I41+'приложение 9'!I42</f>
        <v>386375.04340999998</v>
      </c>
    </row>
    <row r="91" spans="1:5">
      <c r="A91" s="66"/>
      <c r="B91" s="66"/>
      <c r="C91" s="1" t="s">
        <v>10</v>
      </c>
      <c r="D91" s="21">
        <f>'приложение 9'!H43+'приложение 9'!H44+'приложение 9'!H45+'приложение 9'!H46+'приложение 9'!H47+'приложение 9'!H48+'приложение 9'!H49+'приложение 9'!H50+'приложение 9'!H51+'приложение 9'!H52+'приложение 9'!H53+'приложение 9'!H54+'приложение 9'!H55+'приложение 9'!H56+'приложение 9'!H57+'приложение 9'!H58+'приложение 9'!H59+'приложение 9'!H60+'приложение 9'!H61+'приложение 9'!H62+'приложение 9'!H63+'приложение 9'!H64+'приложение 9'!H65+'приложение 9'!H66+'приложение 9'!H67+'приложение 9'!H68+'приложение 9'!H69+'приложение 9'!H70+'приложение 9'!H71+'приложение 9'!H72+'приложение 9'!H73</f>
        <v>223447.94225999998</v>
      </c>
      <c r="E91" s="21">
        <f>'приложение 9'!I43+'приложение 9'!I44+'приложение 9'!I45+'приложение 9'!I46+'приложение 9'!I47+'приложение 9'!I48+'приложение 9'!I49+'приложение 9'!I50+'приложение 9'!I51+'приложение 9'!I52+'приложение 9'!I53+'приложение 9'!I54+'приложение 9'!I55+'приложение 9'!I56+'приложение 9'!I57+'приложение 9'!I58+'приложение 9'!I59+'приложение 9'!I60+'приложение 9'!I61+'приложение 9'!I62+'приложение 9'!I63+'приложение 9'!I64+'приложение 9'!I65+'приложение 9'!I66+'приложение 9'!I67+'приложение 9'!I68+'приложение 9'!I69+'приложение 9'!I70+'приложение 9'!I71+'приложение 9'!I72+'приложение 9'!I73</f>
        <v>222866.93410000001</v>
      </c>
    </row>
    <row r="92" spans="1:5">
      <c r="A92" s="66"/>
      <c r="B92" s="66"/>
      <c r="C92" s="1" t="s">
        <v>11</v>
      </c>
      <c r="D92" s="20"/>
      <c r="E92" s="20"/>
    </row>
    <row r="93" spans="1:5">
      <c r="A93" s="66"/>
      <c r="B93" s="66"/>
      <c r="C93" s="1" t="s">
        <v>12</v>
      </c>
      <c r="D93" s="20"/>
      <c r="E93" s="20"/>
    </row>
    <row r="94" spans="1:5">
      <c r="A94" s="66"/>
      <c r="B94" s="66"/>
      <c r="C94" s="1" t="s">
        <v>13</v>
      </c>
      <c r="D94" s="20"/>
      <c r="E94" s="20"/>
    </row>
    <row r="95" spans="1:5" ht="13.5" customHeight="1">
      <c r="A95" s="70" t="s">
        <v>5</v>
      </c>
      <c r="B95" s="71" t="s">
        <v>236</v>
      </c>
      <c r="C95" s="4" t="s">
        <v>6</v>
      </c>
      <c r="D95" s="22">
        <f>SUM(D97:D102)</f>
        <v>72879.391690000004</v>
      </c>
      <c r="E95" s="22">
        <f>SUM(E97:E102)</f>
        <v>72757.192920000016</v>
      </c>
    </row>
    <row r="96" spans="1:5">
      <c r="A96" s="70"/>
      <c r="B96" s="71"/>
      <c r="C96" s="4" t="s">
        <v>7</v>
      </c>
      <c r="D96" s="18"/>
      <c r="E96" s="18"/>
    </row>
    <row r="97" spans="1:5">
      <c r="A97" s="70"/>
      <c r="B97" s="71"/>
      <c r="C97" s="4" t="s">
        <v>8</v>
      </c>
      <c r="D97" s="21">
        <f>D105+D113+D121</f>
        <v>266.89999999999998</v>
      </c>
      <c r="E97" s="21">
        <f>E105+E113+E121</f>
        <v>266.89999999999998</v>
      </c>
    </row>
    <row r="98" spans="1:5">
      <c r="A98" s="70"/>
      <c r="B98" s="71"/>
      <c r="C98" s="4" t="s">
        <v>9</v>
      </c>
      <c r="D98" s="20">
        <f>D106+D114+D122+D130</f>
        <v>1236.54169</v>
      </c>
      <c r="E98" s="20">
        <f>E106+E114+E122+E130</f>
        <v>1236.54169</v>
      </c>
    </row>
    <row r="99" spans="1:5">
      <c r="A99" s="70"/>
      <c r="B99" s="71"/>
      <c r="C99" s="4" t="s">
        <v>10</v>
      </c>
      <c r="D99" s="20">
        <f>D107+D115+D123+D131</f>
        <v>71375.95</v>
      </c>
      <c r="E99" s="20">
        <f>E107+E115+E123+E131</f>
        <v>71253.751230000009</v>
      </c>
    </row>
    <row r="100" spans="1:5">
      <c r="A100" s="70"/>
      <c r="B100" s="71"/>
      <c r="C100" s="4" t="s">
        <v>11</v>
      </c>
      <c r="D100" s="20">
        <f>D116</f>
        <v>0</v>
      </c>
      <c r="E100" s="20">
        <f>E116</f>
        <v>0</v>
      </c>
    </row>
    <row r="101" spans="1:5">
      <c r="A101" s="70"/>
      <c r="B101" s="71"/>
      <c r="C101" s="4" t="s">
        <v>12</v>
      </c>
      <c r="D101" s="20"/>
      <c r="E101" s="20"/>
    </row>
    <row r="102" spans="1:5">
      <c r="A102" s="70"/>
      <c r="B102" s="71"/>
      <c r="C102" s="4" t="s">
        <v>13</v>
      </c>
      <c r="D102" s="20"/>
      <c r="E102" s="20"/>
    </row>
    <row r="103" spans="1:5" ht="13.5" customHeight="1">
      <c r="A103" s="66" t="s">
        <v>15</v>
      </c>
      <c r="B103" s="66" t="s">
        <v>242</v>
      </c>
      <c r="C103" s="4" t="s">
        <v>6</v>
      </c>
      <c r="D103" s="20">
        <f>SUM(D104:D110)</f>
        <v>11228.020999999999</v>
      </c>
      <c r="E103" s="20">
        <f>SUM(E104:E110)</f>
        <v>11226.959409999999</v>
      </c>
    </row>
    <row r="104" spans="1:5">
      <c r="A104" s="66"/>
      <c r="B104" s="66"/>
      <c r="C104" s="4" t="s">
        <v>7</v>
      </c>
      <c r="D104" s="20"/>
      <c r="E104" s="20"/>
    </row>
    <row r="105" spans="1:5">
      <c r="A105" s="66"/>
      <c r="B105" s="66"/>
      <c r="C105" s="4" t="s">
        <v>16</v>
      </c>
      <c r="D105" s="20">
        <f>'приложение 9'!H115+'приложение 9'!H116+'приложение 9'!H117</f>
        <v>16.899999999999999</v>
      </c>
      <c r="E105" s="20">
        <f>'приложение 9'!I115+'приложение 9'!I116+'приложение 9'!I117</f>
        <v>16.899999999999999</v>
      </c>
    </row>
    <row r="106" spans="1:5">
      <c r="A106" s="66"/>
      <c r="B106" s="66"/>
      <c r="C106" s="4" t="s">
        <v>9</v>
      </c>
      <c r="D106" s="20">
        <f>'приложение 9'!H113+'приложение 9'!H114+'приложение 9'!H118+'приложение 9'!H119+'приложение 9'!H120</f>
        <v>453.25700000000001</v>
      </c>
      <c r="E106" s="20">
        <f>'приложение 9'!I113+'приложение 9'!I114+'приложение 9'!I118+'приложение 9'!I119+'приложение 9'!I120</f>
        <v>453.25700000000001</v>
      </c>
    </row>
    <row r="107" spans="1:5">
      <c r="A107" s="66"/>
      <c r="B107" s="66"/>
      <c r="C107" s="4" t="s">
        <v>10</v>
      </c>
      <c r="D107" s="20">
        <f>'приложение 9'!H121+'приложение 9'!H122+'приложение 9'!H123+'приложение 9'!H124+'приложение 9'!H125+'приложение 9'!H126+'приложение 9'!H127+'приложение 9'!H128</f>
        <v>10757.864</v>
      </c>
      <c r="E107" s="20">
        <f>'приложение 9'!I121+'приложение 9'!I122+'приложение 9'!I123+'приложение 9'!I124+'приложение 9'!I125+'приложение 9'!I126+'приложение 9'!I127+'приложение 9'!I128</f>
        <v>10756.80241</v>
      </c>
    </row>
    <row r="108" spans="1:5">
      <c r="A108" s="66"/>
      <c r="B108" s="66"/>
      <c r="C108" s="4" t="s">
        <v>11</v>
      </c>
      <c r="D108" s="20"/>
      <c r="E108" s="20"/>
    </row>
    <row r="109" spans="1:5">
      <c r="A109" s="66"/>
      <c r="B109" s="66"/>
      <c r="C109" s="4" t="s">
        <v>12</v>
      </c>
      <c r="D109" s="20"/>
      <c r="E109" s="20"/>
    </row>
    <row r="110" spans="1:5">
      <c r="A110" s="66"/>
      <c r="B110" s="66"/>
      <c r="C110" s="4" t="s">
        <v>13</v>
      </c>
      <c r="D110" s="20"/>
      <c r="E110" s="20"/>
    </row>
    <row r="111" spans="1:5" ht="13.5" customHeight="1">
      <c r="A111" s="66" t="s">
        <v>237</v>
      </c>
      <c r="B111" s="66" t="s">
        <v>241</v>
      </c>
      <c r="C111" s="4" t="s">
        <v>6</v>
      </c>
      <c r="D111" s="20">
        <f>SUM(D112:D118)</f>
        <v>28275.875000000004</v>
      </c>
      <c r="E111" s="20">
        <f>SUM(E112:E118)</f>
        <v>28273.589380000005</v>
      </c>
    </row>
    <row r="112" spans="1:5">
      <c r="A112" s="66"/>
      <c r="B112" s="66"/>
      <c r="C112" s="4" t="s">
        <v>7</v>
      </c>
      <c r="D112" s="20"/>
      <c r="E112" s="20"/>
    </row>
    <row r="113" spans="1:5">
      <c r="A113" s="66"/>
      <c r="B113" s="66"/>
      <c r="C113" s="4" t="s">
        <v>17</v>
      </c>
      <c r="D113" s="20">
        <f>'приложение 9'!H133+'приложение 9'!H134</f>
        <v>250</v>
      </c>
      <c r="E113" s="20">
        <f>'приложение 9'!I133+'приложение 9'!I134</f>
        <v>250</v>
      </c>
    </row>
    <row r="114" spans="1:5">
      <c r="A114" s="66"/>
      <c r="B114" s="66"/>
      <c r="C114" s="4" t="s">
        <v>9</v>
      </c>
      <c r="D114" s="20">
        <f>'приложение 9'!H131+'приложение 9'!H132+'приложение 9'!H135+'приложение 9'!H136+'приложение 9'!H137+'приложение 9'!H138</f>
        <v>325.00800000000004</v>
      </c>
      <c r="E114" s="20">
        <f>'приложение 9'!I131+'приложение 9'!I132+'приложение 9'!I135+'приложение 9'!I136+'приложение 9'!I137+'приложение 9'!I138</f>
        <v>325.00800000000004</v>
      </c>
    </row>
    <row r="115" spans="1:5">
      <c r="A115" s="66"/>
      <c r="B115" s="66"/>
      <c r="C115" s="4" t="s">
        <v>10</v>
      </c>
      <c r="D115" s="20">
        <f>'приложение 9'!H139+'приложение 9'!H140+'приложение 9'!H141+'приложение 9'!H142+'приложение 9'!H143+'приложение 9'!H144+'приложение 9'!H145+'приложение 9'!H146+'приложение 9'!H147+'приложение 9'!H148+'приложение 9'!H149+'приложение 9'!H150</f>
        <v>27700.867000000002</v>
      </c>
      <c r="E115" s="20">
        <f>'приложение 9'!I139+'приложение 9'!I140+'приложение 9'!I141+'приложение 9'!I142+'приложение 9'!I143+'приложение 9'!I144+'приложение 9'!I145+'приложение 9'!I146+'приложение 9'!I147+'приложение 9'!I148+'приложение 9'!I149+'приложение 9'!I150</f>
        <v>27698.581380000003</v>
      </c>
    </row>
    <row r="116" spans="1:5">
      <c r="A116" s="66"/>
      <c r="B116" s="66"/>
      <c r="C116" s="4" t="s">
        <v>11</v>
      </c>
      <c r="D116" s="20"/>
      <c r="E116" s="20"/>
    </row>
    <row r="117" spans="1:5">
      <c r="A117" s="66"/>
      <c r="B117" s="66"/>
      <c r="C117" s="4" t="s">
        <v>12</v>
      </c>
      <c r="D117" s="20"/>
      <c r="E117" s="20"/>
    </row>
    <row r="118" spans="1:5">
      <c r="A118" s="66"/>
      <c r="B118" s="66"/>
      <c r="C118" s="4" t="s">
        <v>13</v>
      </c>
      <c r="D118" s="20"/>
      <c r="E118" s="20"/>
    </row>
    <row r="119" spans="1:5" ht="13.5" customHeight="1">
      <c r="A119" s="66" t="s">
        <v>238</v>
      </c>
      <c r="B119" s="66" t="s">
        <v>240</v>
      </c>
      <c r="C119" s="17" t="s">
        <v>6</v>
      </c>
      <c r="D119" s="20">
        <f t="shared" ref="D119:E119" si="14">SUM(D120:D126)</f>
        <v>25225.754689999998</v>
      </c>
      <c r="E119" s="20">
        <f t="shared" si="14"/>
        <v>25223.477029999998</v>
      </c>
    </row>
    <row r="120" spans="1:5">
      <c r="A120" s="66"/>
      <c r="B120" s="66"/>
      <c r="C120" s="17" t="s">
        <v>7</v>
      </c>
      <c r="D120" s="20"/>
      <c r="E120" s="20"/>
    </row>
    <row r="121" spans="1:5">
      <c r="A121" s="66"/>
      <c r="B121" s="66"/>
      <c r="C121" s="17" t="s">
        <v>17</v>
      </c>
      <c r="D121" s="20"/>
      <c r="E121" s="20"/>
    </row>
    <row r="122" spans="1:5">
      <c r="A122" s="66"/>
      <c r="B122" s="66"/>
      <c r="C122" s="17" t="s">
        <v>9</v>
      </c>
      <c r="D122" s="20">
        <f>'приложение 9'!H153+'приложение 9'!H154</f>
        <v>458.27668999999997</v>
      </c>
      <c r="E122" s="20">
        <f>'приложение 9'!I153+'приложение 9'!I154</f>
        <v>458.27668999999997</v>
      </c>
    </row>
    <row r="123" spans="1:5">
      <c r="A123" s="66"/>
      <c r="B123" s="66"/>
      <c r="C123" s="17" t="s">
        <v>10</v>
      </c>
      <c r="D123" s="20">
        <f>'приложение 9'!H155+'приложение 9'!H156+'приложение 9'!H157+'приложение 9'!H158+'приложение 9'!H159+'приложение 9'!H160+'приложение 9'!H161+'приложение 9'!H162+'приложение 9'!H163</f>
        <v>24767.477999999999</v>
      </c>
      <c r="E123" s="20">
        <f>'приложение 9'!I155+'приложение 9'!I156+'приложение 9'!I157+'приложение 9'!I158+'приложение 9'!I159+'приложение 9'!I160+'приложение 9'!I161+'приложение 9'!I162+'приложение 9'!I163</f>
        <v>24765.200339999999</v>
      </c>
    </row>
    <row r="124" spans="1:5">
      <c r="A124" s="66"/>
      <c r="B124" s="66"/>
      <c r="C124" s="17" t="s">
        <v>11</v>
      </c>
      <c r="D124" s="20"/>
      <c r="E124" s="20"/>
    </row>
    <row r="125" spans="1:5">
      <c r="A125" s="66"/>
      <c r="B125" s="66"/>
      <c r="C125" s="17" t="s">
        <v>12</v>
      </c>
      <c r="D125" s="20"/>
      <c r="E125" s="20"/>
    </row>
    <row r="126" spans="1:5">
      <c r="A126" s="66"/>
      <c r="B126" s="66"/>
      <c r="C126" s="17" t="s">
        <v>13</v>
      </c>
      <c r="D126" s="20"/>
      <c r="E126" s="20"/>
    </row>
    <row r="127" spans="1:5" ht="13.5" customHeight="1">
      <c r="A127" s="66" t="s">
        <v>239</v>
      </c>
      <c r="B127" s="66" t="s">
        <v>240</v>
      </c>
      <c r="C127" s="17" t="s">
        <v>6</v>
      </c>
      <c r="D127" s="20">
        <f>SUM(D128:D134)</f>
        <v>8149.741</v>
      </c>
      <c r="E127" s="20">
        <f t="shared" ref="E127" si="15">SUM(E128:E134)</f>
        <v>8033.1671000000015</v>
      </c>
    </row>
    <row r="128" spans="1:5">
      <c r="A128" s="66"/>
      <c r="B128" s="66"/>
      <c r="C128" s="17" t="s">
        <v>7</v>
      </c>
      <c r="D128" s="20"/>
      <c r="E128" s="20"/>
    </row>
    <row r="129" spans="1:5">
      <c r="A129" s="66"/>
      <c r="B129" s="66"/>
      <c r="C129" s="17" t="s">
        <v>17</v>
      </c>
      <c r="D129" s="20"/>
      <c r="E129" s="20"/>
    </row>
    <row r="130" spans="1:5">
      <c r="A130" s="66"/>
      <c r="B130" s="66"/>
      <c r="C130" s="17" t="s">
        <v>9</v>
      </c>
      <c r="D130" s="20">
        <f>'приложение 9'!H166</f>
        <v>0</v>
      </c>
      <c r="E130" s="20">
        <f>'приложение 9'!I166</f>
        <v>0</v>
      </c>
    </row>
    <row r="131" spans="1:5">
      <c r="A131" s="66"/>
      <c r="B131" s="66"/>
      <c r="C131" s="17" t="s">
        <v>10</v>
      </c>
      <c r="D131" s="20">
        <f>'приложение 9'!H167+'приложение 9'!H168+'приложение 9'!H169+'приложение 9'!H170+'приложение 9'!H171+'приложение 9'!H172+'приложение 9'!H173+'приложение 9'!H174+'приложение 9'!H175+'приложение 9'!H176+'приложение 9'!H177</f>
        <v>8149.741</v>
      </c>
      <c r="E131" s="20">
        <f>'приложение 9'!I167+'приложение 9'!I168+'приложение 9'!I169+'приложение 9'!I170+'приложение 9'!I171+'приложение 9'!I172+'приложение 9'!I173+'приложение 9'!I174+'приложение 9'!I175+'приложение 9'!I176+'приложение 9'!I177</f>
        <v>8033.1671000000015</v>
      </c>
    </row>
    <row r="132" spans="1:5">
      <c r="A132" s="66"/>
      <c r="B132" s="66"/>
      <c r="C132" s="17" t="s">
        <v>11</v>
      </c>
      <c r="D132" s="20"/>
      <c r="E132" s="20"/>
    </row>
    <row r="133" spans="1:5">
      <c r="A133" s="66"/>
      <c r="B133" s="66"/>
      <c r="C133" s="17" t="s">
        <v>12</v>
      </c>
      <c r="D133" s="20"/>
      <c r="E133" s="20"/>
    </row>
    <row r="134" spans="1:5">
      <c r="A134" s="66"/>
      <c r="B134" s="66"/>
      <c r="C134" s="17" t="s">
        <v>13</v>
      </c>
      <c r="D134" s="20"/>
      <c r="E134" s="20"/>
    </row>
    <row r="135" spans="1:5" ht="13.5" customHeight="1">
      <c r="A135" s="70" t="s">
        <v>5</v>
      </c>
      <c r="B135" s="71" t="s">
        <v>243</v>
      </c>
      <c r="C135" s="4" t="s">
        <v>6</v>
      </c>
      <c r="D135" s="24">
        <f t="shared" ref="D135" si="16">SUM(D137:D142)</f>
        <v>65253.636910000001</v>
      </c>
      <c r="E135" s="24">
        <f>SUM(E137:E142)</f>
        <v>65081.376170000003</v>
      </c>
    </row>
    <row r="136" spans="1:5">
      <c r="A136" s="70"/>
      <c r="B136" s="71"/>
      <c r="C136" s="4" t="s">
        <v>7</v>
      </c>
      <c r="D136" s="18"/>
      <c r="E136" s="18"/>
    </row>
    <row r="137" spans="1:5">
      <c r="A137" s="70"/>
      <c r="B137" s="71"/>
      <c r="C137" s="4" t="s">
        <v>8</v>
      </c>
      <c r="D137" s="21">
        <f>D145+D153+D161</f>
        <v>276.2</v>
      </c>
      <c r="E137" s="21">
        <f t="shared" ref="E137" si="17">E145+E153+E161</f>
        <v>270.31227000000001</v>
      </c>
    </row>
    <row r="138" spans="1:5">
      <c r="A138" s="70"/>
      <c r="B138" s="71"/>
      <c r="C138" s="4" t="s">
        <v>9</v>
      </c>
      <c r="D138" s="21">
        <f t="shared" ref="D138:E138" si="18">D146+D154+D162</f>
        <v>64084.445420000004</v>
      </c>
      <c r="E138" s="21">
        <f t="shared" si="18"/>
        <v>63918.072410000001</v>
      </c>
    </row>
    <row r="139" spans="1:5">
      <c r="A139" s="70"/>
      <c r="B139" s="71"/>
      <c r="C139" s="4" t="s">
        <v>10</v>
      </c>
      <c r="D139" s="21">
        <f t="shared" ref="D139:E139" si="19">D147+D155+D163</f>
        <v>892.99149</v>
      </c>
      <c r="E139" s="21">
        <f t="shared" si="19"/>
        <v>892.99149</v>
      </c>
    </row>
    <row r="140" spans="1:5">
      <c r="A140" s="70"/>
      <c r="B140" s="71"/>
      <c r="C140" s="4" t="s">
        <v>11</v>
      </c>
      <c r="D140" s="20"/>
      <c r="E140" s="20"/>
    </row>
    <row r="141" spans="1:5">
      <c r="A141" s="70"/>
      <c r="B141" s="71"/>
      <c r="C141" s="4" t="s">
        <v>12</v>
      </c>
      <c r="D141" s="20"/>
      <c r="E141" s="20"/>
    </row>
    <row r="142" spans="1:5">
      <c r="A142" s="70"/>
      <c r="B142" s="71"/>
      <c r="C142" s="4" t="s">
        <v>13</v>
      </c>
      <c r="D142" s="20"/>
      <c r="E142" s="20"/>
    </row>
    <row r="143" spans="1:5" ht="13.5" customHeight="1">
      <c r="A143" s="66" t="s">
        <v>15</v>
      </c>
      <c r="B143" s="66" t="s">
        <v>372</v>
      </c>
      <c r="C143" s="38" t="s">
        <v>6</v>
      </c>
      <c r="D143" s="20">
        <f>SUM(D145:D150)</f>
        <v>53185.845420000005</v>
      </c>
      <c r="E143" s="20">
        <f t="shared" ref="E143" si="20">SUM(E145:E150)</f>
        <v>53030.245419999999</v>
      </c>
    </row>
    <row r="144" spans="1:5">
      <c r="A144" s="66"/>
      <c r="B144" s="66"/>
      <c r="C144" s="38" t="s">
        <v>7</v>
      </c>
      <c r="D144" s="20"/>
      <c r="E144" s="20"/>
    </row>
    <row r="145" spans="1:5">
      <c r="A145" s="66"/>
      <c r="B145" s="66"/>
      <c r="C145" s="38" t="s">
        <v>16</v>
      </c>
      <c r="D145" s="20"/>
      <c r="E145" s="20"/>
    </row>
    <row r="146" spans="1:5">
      <c r="A146" s="66"/>
      <c r="B146" s="66"/>
      <c r="C146" s="38" t="s">
        <v>9</v>
      </c>
      <c r="D146" s="20">
        <f>'приложение 9'!H185+'приложение 9'!H186</f>
        <v>53185.845420000005</v>
      </c>
      <c r="E146" s="20">
        <f>'приложение 9'!I185+'приложение 9'!I186</f>
        <v>53030.245419999999</v>
      </c>
    </row>
    <row r="147" spans="1:5">
      <c r="A147" s="66"/>
      <c r="B147" s="66"/>
      <c r="C147" s="38" t="s">
        <v>10</v>
      </c>
      <c r="D147" s="20"/>
      <c r="E147" s="20"/>
    </row>
    <row r="148" spans="1:5">
      <c r="A148" s="66"/>
      <c r="B148" s="66"/>
      <c r="C148" s="38" t="s">
        <v>11</v>
      </c>
      <c r="D148" s="20"/>
      <c r="E148" s="20"/>
    </row>
    <row r="149" spans="1:5">
      <c r="A149" s="66"/>
      <c r="B149" s="66"/>
      <c r="C149" s="38" t="s">
        <v>12</v>
      </c>
      <c r="D149" s="20"/>
      <c r="E149" s="20"/>
    </row>
    <row r="150" spans="1:5">
      <c r="A150" s="66"/>
      <c r="B150" s="66"/>
      <c r="C150" s="38" t="s">
        <v>13</v>
      </c>
      <c r="D150" s="20"/>
      <c r="E150" s="20"/>
    </row>
    <row r="151" spans="1:5" ht="13.5" customHeight="1">
      <c r="A151" s="66" t="s">
        <v>237</v>
      </c>
      <c r="B151" s="66" t="s">
        <v>373</v>
      </c>
      <c r="C151" s="38" t="s">
        <v>6</v>
      </c>
      <c r="D151" s="20">
        <f t="shared" ref="D151:E151" si="21">SUM(D153:D158)</f>
        <v>10708.4</v>
      </c>
      <c r="E151" s="20">
        <f t="shared" si="21"/>
        <v>10701.66726</v>
      </c>
    </row>
    <row r="152" spans="1:5">
      <c r="A152" s="66"/>
      <c r="B152" s="66"/>
      <c r="C152" s="38" t="s">
        <v>7</v>
      </c>
      <c r="D152" s="20"/>
      <c r="E152" s="20"/>
    </row>
    <row r="153" spans="1:5">
      <c r="A153" s="66"/>
      <c r="B153" s="66"/>
      <c r="C153" s="38" t="s">
        <v>17</v>
      </c>
      <c r="D153" s="20"/>
      <c r="E153" s="20"/>
    </row>
    <row r="154" spans="1:5">
      <c r="A154" s="66"/>
      <c r="B154" s="66"/>
      <c r="C154" s="38" t="s">
        <v>9</v>
      </c>
      <c r="D154" s="20">
        <f>'приложение 9'!H189+'приложение 9'!H190+'приложение 9'!H191</f>
        <v>10708.4</v>
      </c>
      <c r="E154" s="20">
        <f>'приложение 9'!I189+'приложение 9'!I190+'приложение 9'!I191</f>
        <v>10701.66726</v>
      </c>
    </row>
    <row r="155" spans="1:5">
      <c r="A155" s="66"/>
      <c r="B155" s="66"/>
      <c r="C155" s="38" t="s">
        <v>10</v>
      </c>
      <c r="D155" s="20"/>
      <c r="E155" s="20"/>
    </row>
    <row r="156" spans="1:5">
      <c r="A156" s="66"/>
      <c r="B156" s="66"/>
      <c r="C156" s="38" t="s">
        <v>11</v>
      </c>
      <c r="D156" s="20"/>
      <c r="E156" s="20"/>
    </row>
    <row r="157" spans="1:5">
      <c r="A157" s="66"/>
      <c r="B157" s="66"/>
      <c r="C157" s="38" t="s">
        <v>12</v>
      </c>
      <c r="D157" s="20"/>
      <c r="E157" s="20"/>
    </row>
    <row r="158" spans="1:5">
      <c r="A158" s="66"/>
      <c r="B158" s="66"/>
      <c r="C158" s="38" t="s">
        <v>13</v>
      </c>
      <c r="D158" s="20"/>
      <c r="E158" s="20"/>
    </row>
    <row r="159" spans="1:5" ht="13.5" customHeight="1">
      <c r="A159" s="66" t="s">
        <v>238</v>
      </c>
      <c r="B159" s="66" t="s">
        <v>374</v>
      </c>
      <c r="C159" s="38" t="s">
        <v>6</v>
      </c>
      <c r="D159" s="20">
        <f t="shared" ref="D159:E159" si="22">SUM(D161:D166)</f>
        <v>1359.39149</v>
      </c>
      <c r="E159" s="20">
        <f t="shared" si="22"/>
        <v>1349.4634900000001</v>
      </c>
    </row>
    <row r="160" spans="1:5">
      <c r="A160" s="66"/>
      <c r="B160" s="66"/>
      <c r="C160" s="38" t="s">
        <v>7</v>
      </c>
      <c r="D160" s="20"/>
      <c r="E160" s="20"/>
    </row>
    <row r="161" spans="1:5">
      <c r="A161" s="66"/>
      <c r="B161" s="66"/>
      <c r="C161" s="38" t="s">
        <v>17</v>
      </c>
      <c r="D161" s="20">
        <f>'приложение 9'!H196+'приложение 9'!H208</f>
        <v>276.2</v>
      </c>
      <c r="E161" s="20">
        <f>'приложение 9'!I196+'приложение 9'!I208</f>
        <v>270.31227000000001</v>
      </c>
    </row>
    <row r="162" spans="1:5">
      <c r="A162" s="66"/>
      <c r="B162" s="66"/>
      <c r="C162" s="38" t="s">
        <v>9</v>
      </c>
      <c r="D162" s="20">
        <f>'приложение 9'!H194+'приложение 9'!H195+'приложение 9'!H207</f>
        <v>190.2</v>
      </c>
      <c r="E162" s="20">
        <f>'приложение 9'!I194+'приложение 9'!I195+'приложение 9'!I207</f>
        <v>186.15973</v>
      </c>
    </row>
    <row r="163" spans="1:5">
      <c r="A163" s="66"/>
      <c r="B163" s="66"/>
      <c r="C163" s="38" t="s">
        <v>10</v>
      </c>
      <c r="D163" s="20">
        <f>'приложение 9'!H197+'приложение 9'!H198+'приложение 9'!H199+'приложение 9'!H200+'приложение 9'!H201+'приложение 9'!H202+'приложение 9'!H203+'приложение 9'!H204+'приложение 9'!H205+'приложение 9'!H209+'приложение 9'!H210</f>
        <v>892.99149</v>
      </c>
      <c r="E163" s="20">
        <f>'приложение 9'!I197+'приложение 9'!I198+'приложение 9'!I199+'приложение 9'!I200+'приложение 9'!I201+'приложение 9'!I202+'приложение 9'!I203+'приложение 9'!I204+'приложение 9'!I205+'приложение 9'!I209+'приложение 9'!I210</f>
        <v>892.99149</v>
      </c>
    </row>
    <row r="164" spans="1:5">
      <c r="A164" s="66"/>
      <c r="B164" s="66"/>
      <c r="C164" s="38" t="s">
        <v>11</v>
      </c>
      <c r="D164" s="20"/>
      <c r="E164" s="20"/>
    </row>
    <row r="165" spans="1:5">
      <c r="A165" s="66"/>
      <c r="B165" s="66"/>
      <c r="C165" s="38" t="s">
        <v>12</v>
      </c>
      <c r="D165" s="20"/>
      <c r="E165" s="20"/>
    </row>
    <row r="166" spans="1:5">
      <c r="A166" s="66"/>
      <c r="B166" s="66"/>
      <c r="C166" s="38" t="s">
        <v>13</v>
      </c>
      <c r="D166" s="20"/>
      <c r="E166" s="20"/>
    </row>
    <row r="167" spans="1:5" ht="13.5" customHeight="1">
      <c r="A167" s="70" t="s">
        <v>5</v>
      </c>
      <c r="B167" s="71" t="s">
        <v>244</v>
      </c>
      <c r="C167" s="4" t="s">
        <v>6</v>
      </c>
      <c r="D167" s="24">
        <f>SUM(D169:D174)</f>
        <v>1160</v>
      </c>
      <c r="E167" s="24">
        <f>SUM(E169:E174)</f>
        <v>1160</v>
      </c>
    </row>
    <row r="168" spans="1:5">
      <c r="A168" s="70"/>
      <c r="B168" s="71"/>
      <c r="C168" s="4" t="s">
        <v>7</v>
      </c>
      <c r="D168" s="18"/>
      <c r="E168" s="18"/>
    </row>
    <row r="169" spans="1:5">
      <c r="A169" s="70"/>
      <c r="B169" s="71"/>
      <c r="C169" s="4" t="s">
        <v>8</v>
      </c>
      <c r="D169" s="21">
        <f>D177</f>
        <v>0</v>
      </c>
      <c r="E169" s="21">
        <f>E177</f>
        <v>0</v>
      </c>
    </row>
    <row r="170" spans="1:5">
      <c r="A170" s="70"/>
      <c r="B170" s="71"/>
      <c r="C170" s="4" t="s">
        <v>9</v>
      </c>
      <c r="D170" s="20">
        <f>D186</f>
        <v>960</v>
      </c>
      <c r="E170" s="20">
        <f>E186</f>
        <v>960</v>
      </c>
    </row>
    <row r="171" spans="1:5">
      <c r="A171" s="70"/>
      <c r="B171" s="71"/>
      <c r="C171" s="4" t="s">
        <v>10</v>
      </c>
      <c r="D171" s="20">
        <f>D195</f>
        <v>200</v>
      </c>
      <c r="E171" s="20">
        <f>E195</f>
        <v>200</v>
      </c>
    </row>
    <row r="172" spans="1:5">
      <c r="A172" s="70"/>
      <c r="B172" s="71"/>
      <c r="C172" s="4" t="s">
        <v>11</v>
      </c>
      <c r="D172" s="20"/>
      <c r="E172" s="20"/>
    </row>
    <row r="173" spans="1:5">
      <c r="A173" s="70"/>
      <c r="B173" s="71"/>
      <c r="C173" s="4" t="s">
        <v>12</v>
      </c>
      <c r="D173" s="20"/>
      <c r="E173" s="20"/>
    </row>
    <row r="174" spans="1:5">
      <c r="A174" s="70"/>
      <c r="B174" s="71"/>
      <c r="C174" s="4" t="s">
        <v>13</v>
      </c>
      <c r="D174" s="20"/>
      <c r="E174" s="20"/>
    </row>
    <row r="175" spans="1:5" ht="15" customHeight="1">
      <c r="A175" s="67" t="s">
        <v>14</v>
      </c>
      <c r="B175" s="63" t="s">
        <v>146</v>
      </c>
      <c r="C175" s="4" t="s">
        <v>6</v>
      </c>
      <c r="D175" s="20">
        <f>SUM(D177:D182)</f>
        <v>0</v>
      </c>
      <c r="E175" s="20">
        <f>SUM(E177:E182)</f>
        <v>0</v>
      </c>
    </row>
    <row r="176" spans="1:5">
      <c r="A176" s="68"/>
      <c r="B176" s="64"/>
      <c r="C176" s="4" t="s">
        <v>7</v>
      </c>
      <c r="D176" s="20"/>
      <c r="E176" s="20"/>
    </row>
    <row r="177" spans="1:5">
      <c r="A177" s="68"/>
      <c r="B177" s="64"/>
      <c r="C177" s="4" t="s">
        <v>8</v>
      </c>
      <c r="D177" s="20">
        <f>'приложение 9'!H215</f>
        <v>0</v>
      </c>
      <c r="E177" s="20">
        <f>'приложение 9'!I215</f>
        <v>0</v>
      </c>
    </row>
    <row r="178" spans="1:5">
      <c r="A178" s="68"/>
      <c r="B178" s="64"/>
      <c r="C178" s="4" t="s">
        <v>9</v>
      </c>
      <c r="D178" s="20"/>
      <c r="E178" s="20"/>
    </row>
    <row r="179" spans="1:5">
      <c r="A179" s="68"/>
      <c r="B179" s="64"/>
      <c r="C179" s="4" t="s">
        <v>10</v>
      </c>
      <c r="D179" s="20"/>
      <c r="E179" s="20"/>
    </row>
    <row r="180" spans="1:5">
      <c r="A180" s="68"/>
      <c r="B180" s="64"/>
      <c r="C180" s="4" t="s">
        <v>11</v>
      </c>
      <c r="D180" s="20"/>
      <c r="E180" s="20"/>
    </row>
    <row r="181" spans="1:5">
      <c r="A181" s="68"/>
      <c r="B181" s="64"/>
      <c r="C181" s="4" t="s">
        <v>12</v>
      </c>
      <c r="D181" s="20"/>
      <c r="E181" s="20"/>
    </row>
    <row r="182" spans="1:5">
      <c r="A182" s="69"/>
      <c r="B182" s="65"/>
      <c r="C182" s="4" t="s">
        <v>13</v>
      </c>
      <c r="D182" s="20"/>
      <c r="E182" s="20"/>
    </row>
    <row r="183" spans="1:5" ht="14.25" customHeight="1">
      <c r="A183" s="67" t="s">
        <v>21</v>
      </c>
      <c r="B183" s="63" t="s">
        <v>152</v>
      </c>
      <c r="C183" s="4" t="s">
        <v>6</v>
      </c>
      <c r="D183" s="20">
        <f>SUM(D185:D190)</f>
        <v>960</v>
      </c>
      <c r="E183" s="20">
        <f>SUM(E185:E190)</f>
        <v>960</v>
      </c>
    </row>
    <row r="184" spans="1:5">
      <c r="A184" s="68"/>
      <c r="B184" s="64"/>
      <c r="C184" s="4" t="s">
        <v>7</v>
      </c>
      <c r="D184" s="20"/>
      <c r="E184" s="20"/>
    </row>
    <row r="185" spans="1:5">
      <c r="A185" s="68"/>
      <c r="B185" s="64"/>
      <c r="C185" s="4" t="s">
        <v>8</v>
      </c>
      <c r="D185" s="20"/>
      <c r="E185" s="20"/>
    </row>
    <row r="186" spans="1:5">
      <c r="A186" s="68"/>
      <c r="B186" s="64"/>
      <c r="C186" s="4" t="s">
        <v>9</v>
      </c>
      <c r="D186" s="20">
        <f>'приложение 9'!H217</f>
        <v>960</v>
      </c>
      <c r="E186" s="20">
        <f>'приложение 9'!I217</f>
        <v>960</v>
      </c>
    </row>
    <row r="187" spans="1:5">
      <c r="A187" s="68"/>
      <c r="B187" s="64"/>
      <c r="C187" s="4" t="s">
        <v>10</v>
      </c>
      <c r="D187" s="20"/>
      <c r="E187" s="20"/>
    </row>
    <row r="188" spans="1:5">
      <c r="A188" s="68"/>
      <c r="B188" s="64"/>
      <c r="C188" s="4" t="s">
        <v>11</v>
      </c>
      <c r="D188" s="20"/>
      <c r="E188" s="20"/>
    </row>
    <row r="189" spans="1:5">
      <c r="A189" s="68"/>
      <c r="B189" s="64"/>
      <c r="C189" s="4" t="s">
        <v>12</v>
      </c>
      <c r="D189" s="20"/>
      <c r="E189" s="20"/>
    </row>
    <row r="190" spans="1:5">
      <c r="A190" s="69"/>
      <c r="B190" s="65"/>
      <c r="C190" s="4" t="s">
        <v>13</v>
      </c>
      <c r="D190" s="20"/>
      <c r="E190" s="20"/>
    </row>
    <row r="191" spans="1:5" ht="14.25" customHeight="1">
      <c r="A191" s="67" t="s">
        <v>22</v>
      </c>
      <c r="B191" s="63" t="s">
        <v>154</v>
      </c>
      <c r="C191" s="17" t="s">
        <v>6</v>
      </c>
      <c r="D191" s="20">
        <f>SUM(D193:D198)</f>
        <v>200</v>
      </c>
      <c r="E191" s="20">
        <f>SUM(E193:E198)</f>
        <v>200</v>
      </c>
    </row>
    <row r="192" spans="1:5">
      <c r="A192" s="68"/>
      <c r="B192" s="64"/>
      <c r="C192" s="17" t="s">
        <v>7</v>
      </c>
      <c r="D192" s="20"/>
      <c r="E192" s="20"/>
    </row>
    <row r="193" spans="1:5">
      <c r="A193" s="68"/>
      <c r="B193" s="64"/>
      <c r="C193" s="17" t="s">
        <v>8</v>
      </c>
      <c r="D193" s="20"/>
      <c r="E193" s="20"/>
    </row>
    <row r="194" spans="1:5">
      <c r="A194" s="68"/>
      <c r="B194" s="64"/>
      <c r="C194" s="17" t="s">
        <v>9</v>
      </c>
      <c r="D194" s="20"/>
      <c r="E194" s="20"/>
    </row>
    <row r="195" spans="1:5">
      <c r="A195" s="68"/>
      <c r="B195" s="64"/>
      <c r="C195" s="17" t="s">
        <v>10</v>
      </c>
      <c r="D195" s="20">
        <f>'приложение 9'!H219</f>
        <v>200</v>
      </c>
      <c r="E195" s="20">
        <f>'приложение 9'!I219</f>
        <v>200</v>
      </c>
    </row>
    <row r="196" spans="1:5">
      <c r="A196" s="68"/>
      <c r="B196" s="64"/>
      <c r="C196" s="17" t="s">
        <v>11</v>
      </c>
      <c r="D196" s="20"/>
      <c r="E196" s="20"/>
    </row>
    <row r="197" spans="1:5">
      <c r="A197" s="68"/>
      <c r="B197" s="64"/>
      <c r="C197" s="17" t="s">
        <v>12</v>
      </c>
      <c r="D197" s="20"/>
      <c r="E197" s="20"/>
    </row>
    <row r="198" spans="1:5">
      <c r="A198" s="69"/>
      <c r="B198" s="65"/>
      <c r="C198" s="17" t="s">
        <v>13</v>
      </c>
      <c r="D198" s="20"/>
      <c r="E198" s="20"/>
    </row>
    <row r="199" spans="1:5" ht="14.25" customHeight="1">
      <c r="A199" s="70" t="s">
        <v>5</v>
      </c>
      <c r="B199" s="71" t="s">
        <v>245</v>
      </c>
      <c r="C199" s="4" t="s">
        <v>6</v>
      </c>
      <c r="D199" s="24">
        <f>SUM(D201:D206)</f>
        <v>10249.718800000001</v>
      </c>
      <c r="E199" s="24">
        <f>SUM(E201:E206)</f>
        <v>10117.025509999999</v>
      </c>
    </row>
    <row r="200" spans="1:5">
      <c r="A200" s="70"/>
      <c r="B200" s="71"/>
      <c r="C200" s="4" t="s">
        <v>7</v>
      </c>
      <c r="D200" s="18"/>
      <c r="E200" s="18"/>
    </row>
    <row r="201" spans="1:5">
      <c r="A201" s="70"/>
      <c r="B201" s="71"/>
      <c r="C201" s="4" t="s">
        <v>8</v>
      </c>
      <c r="D201" s="19"/>
      <c r="E201" s="19"/>
    </row>
    <row r="202" spans="1:5">
      <c r="A202" s="70"/>
      <c r="B202" s="71"/>
      <c r="C202" s="4" t="s">
        <v>9</v>
      </c>
      <c r="D202" s="20">
        <f t="shared" ref="D202:E202" si="23">D210+D218</f>
        <v>1288.4488000000001</v>
      </c>
      <c r="E202" s="20">
        <f t="shared" si="23"/>
        <v>1288.3027999999999</v>
      </c>
    </row>
    <row r="203" spans="1:5">
      <c r="A203" s="70"/>
      <c r="B203" s="71"/>
      <c r="C203" s="4" t="s">
        <v>10</v>
      </c>
      <c r="D203" s="20">
        <f t="shared" ref="D203:E203" si="24">D211+D219</f>
        <v>8961.27</v>
      </c>
      <c r="E203" s="20">
        <f t="shared" si="24"/>
        <v>8828.72271</v>
      </c>
    </row>
    <row r="204" spans="1:5">
      <c r="A204" s="70"/>
      <c r="B204" s="71"/>
      <c r="C204" s="4" t="s">
        <v>11</v>
      </c>
      <c r="D204" s="20"/>
      <c r="E204" s="20"/>
    </row>
    <row r="205" spans="1:5">
      <c r="A205" s="70"/>
      <c r="B205" s="71"/>
      <c r="C205" s="4" t="s">
        <v>12</v>
      </c>
      <c r="D205" s="20"/>
      <c r="E205" s="20"/>
    </row>
    <row r="206" spans="1:5">
      <c r="A206" s="70"/>
      <c r="B206" s="71"/>
      <c r="C206" s="4" t="s">
        <v>13</v>
      </c>
      <c r="D206" s="20"/>
      <c r="E206" s="20"/>
    </row>
    <row r="207" spans="1:5" ht="13.5" customHeight="1">
      <c r="A207" s="66" t="s">
        <v>15</v>
      </c>
      <c r="B207" s="66" t="s">
        <v>247</v>
      </c>
      <c r="C207" s="4" t="s">
        <v>6</v>
      </c>
      <c r="D207" s="20">
        <f>SUM(D209:D214)</f>
        <v>10003.0188</v>
      </c>
      <c r="E207" s="20">
        <f>SUM(E209:E214)</f>
        <v>9870.3255099999988</v>
      </c>
    </row>
    <row r="208" spans="1:5">
      <c r="A208" s="66"/>
      <c r="B208" s="66"/>
      <c r="C208" s="4" t="s">
        <v>7</v>
      </c>
      <c r="D208" s="20"/>
      <c r="E208" s="20"/>
    </row>
    <row r="209" spans="1:5">
      <c r="A209" s="66"/>
      <c r="B209" s="66"/>
      <c r="C209" s="4" t="s">
        <v>16</v>
      </c>
      <c r="D209" s="20"/>
      <c r="E209" s="20"/>
    </row>
    <row r="210" spans="1:5">
      <c r="A210" s="66"/>
      <c r="B210" s="66"/>
      <c r="C210" s="4" t="s">
        <v>9</v>
      </c>
      <c r="D210" s="20">
        <f>'приложение 9'!H227+'приложение 9'!H228+'приложение 9'!H229+'приложение 9'!H230</f>
        <v>1188.4488000000001</v>
      </c>
      <c r="E210" s="20">
        <f>'приложение 9'!I227+'приложение 9'!I228+'приложение 9'!I229+'приложение 9'!I230</f>
        <v>1188.3027999999999</v>
      </c>
    </row>
    <row r="211" spans="1:5">
      <c r="A211" s="66"/>
      <c r="B211" s="66"/>
      <c r="C211" s="4" t="s">
        <v>10</v>
      </c>
      <c r="D211" s="20">
        <f>'приложение 9'!H231+'приложение 9'!H232+'приложение 9'!H233+'приложение 9'!H234+'приложение 9'!H235+'приложение 9'!H236+'приложение 9'!H237+'приложение 9'!H239+'приложение 9'!H240+'приложение 9'!H241+'приложение 9'!H243</f>
        <v>8814.57</v>
      </c>
      <c r="E211" s="20">
        <f>'приложение 9'!I231+'приложение 9'!I232+'приложение 9'!I233+'приложение 9'!I234+'приложение 9'!I235+'приложение 9'!I236+'приложение 9'!I237+'приложение 9'!I239+'приложение 9'!I240+'приложение 9'!I241+'приложение 9'!I243</f>
        <v>8682.0227099999993</v>
      </c>
    </row>
    <row r="212" spans="1:5">
      <c r="A212" s="66"/>
      <c r="B212" s="66"/>
      <c r="C212" s="4" t="s">
        <v>11</v>
      </c>
      <c r="D212" s="20"/>
      <c r="E212" s="20"/>
    </row>
    <row r="213" spans="1:5">
      <c r="A213" s="66"/>
      <c r="B213" s="66"/>
      <c r="C213" s="4" t="s">
        <v>12</v>
      </c>
      <c r="D213" s="20"/>
      <c r="E213" s="20"/>
    </row>
    <row r="214" spans="1:5">
      <c r="A214" s="66"/>
      <c r="B214" s="66"/>
      <c r="C214" s="4" t="s">
        <v>13</v>
      </c>
      <c r="D214" s="20"/>
      <c r="E214" s="20"/>
    </row>
    <row r="215" spans="1:5" ht="13.5" customHeight="1">
      <c r="A215" s="66" t="s">
        <v>237</v>
      </c>
      <c r="B215" s="66" t="s">
        <v>246</v>
      </c>
      <c r="C215" s="4" t="s">
        <v>6</v>
      </c>
      <c r="D215" s="20">
        <f>SUM(D217:D222)</f>
        <v>246.7</v>
      </c>
      <c r="E215" s="20">
        <f>SUM(E217:E222)</f>
        <v>246.7</v>
      </c>
    </row>
    <row r="216" spans="1:5">
      <c r="A216" s="66"/>
      <c r="B216" s="66"/>
      <c r="C216" s="4" t="s">
        <v>7</v>
      </c>
      <c r="D216" s="20"/>
      <c r="E216" s="20"/>
    </row>
    <row r="217" spans="1:5">
      <c r="A217" s="66"/>
      <c r="B217" s="66"/>
      <c r="C217" s="4" t="s">
        <v>17</v>
      </c>
      <c r="D217" s="20"/>
      <c r="E217" s="20"/>
    </row>
    <row r="218" spans="1:5">
      <c r="A218" s="66"/>
      <c r="B218" s="66"/>
      <c r="C218" s="4" t="s">
        <v>9</v>
      </c>
      <c r="D218" s="20">
        <f>'приложение 9'!H246</f>
        <v>100</v>
      </c>
      <c r="E218" s="20">
        <f>'приложение 9'!I246</f>
        <v>100</v>
      </c>
    </row>
    <row r="219" spans="1:5">
      <c r="A219" s="66"/>
      <c r="B219" s="66"/>
      <c r="C219" s="4" t="s">
        <v>10</v>
      </c>
      <c r="D219" s="20">
        <f>'приложение 9'!H247+'приложение 9'!H248+'приложение 9'!H250+'приложение 9'!H251+'приложение 9'!H252</f>
        <v>146.69999999999999</v>
      </c>
      <c r="E219" s="20">
        <f>'приложение 9'!I247+'приложение 9'!I248+'приложение 9'!I250+'приложение 9'!I251+'приложение 9'!I252</f>
        <v>146.69999999999999</v>
      </c>
    </row>
    <row r="220" spans="1:5">
      <c r="A220" s="66"/>
      <c r="B220" s="66"/>
      <c r="C220" s="4" t="s">
        <v>11</v>
      </c>
      <c r="D220" s="20"/>
      <c r="E220" s="20"/>
    </row>
    <row r="221" spans="1:5">
      <c r="A221" s="66"/>
      <c r="B221" s="66"/>
      <c r="C221" s="4" t="s">
        <v>12</v>
      </c>
      <c r="D221" s="20"/>
      <c r="E221" s="20"/>
    </row>
    <row r="222" spans="1:5">
      <c r="A222" s="66"/>
      <c r="B222" s="66"/>
      <c r="C222" s="4" t="s">
        <v>13</v>
      </c>
      <c r="D222" s="20"/>
      <c r="E222" s="20"/>
    </row>
    <row r="223" spans="1:5" ht="13.5" customHeight="1">
      <c r="A223" s="70" t="s">
        <v>5</v>
      </c>
      <c r="B223" s="71" t="s">
        <v>248</v>
      </c>
      <c r="C223" s="4" t="s">
        <v>6</v>
      </c>
      <c r="D223" s="24">
        <f>SUM(D225:D230)</f>
        <v>23337.721389999999</v>
      </c>
      <c r="E223" s="24">
        <f>SUM(E225:E230)</f>
        <v>23337.721389999999</v>
      </c>
    </row>
    <row r="224" spans="1:5">
      <c r="A224" s="70"/>
      <c r="B224" s="71"/>
      <c r="C224" s="4" t="s">
        <v>7</v>
      </c>
      <c r="D224" s="18"/>
      <c r="E224" s="18"/>
    </row>
    <row r="225" spans="1:5">
      <c r="A225" s="70"/>
      <c r="B225" s="71"/>
      <c r="C225" s="4" t="s">
        <v>8</v>
      </c>
      <c r="D225" s="19"/>
      <c r="E225" s="19"/>
    </row>
    <row r="226" spans="1:5">
      <c r="A226" s="70"/>
      <c r="B226" s="71"/>
      <c r="C226" s="4" t="s">
        <v>9</v>
      </c>
      <c r="D226" s="20">
        <f t="shared" ref="D226:E226" si="25">D234+D242+D250+D266+D274+D282+D290+D298+D258</f>
        <v>2101.5103899999999</v>
      </c>
      <c r="E226" s="20">
        <f t="shared" si="25"/>
        <v>2101.5103899999999</v>
      </c>
    </row>
    <row r="227" spans="1:5">
      <c r="A227" s="70"/>
      <c r="B227" s="71"/>
      <c r="C227" s="4" t="s">
        <v>10</v>
      </c>
      <c r="D227" s="20">
        <f t="shared" ref="D227:E227" si="26">D235+D243+D251+D267+D275+D283+D291+D299+D259</f>
        <v>21236.210999999999</v>
      </c>
      <c r="E227" s="20">
        <f t="shared" si="26"/>
        <v>21236.210999999999</v>
      </c>
    </row>
    <row r="228" spans="1:5">
      <c r="A228" s="70"/>
      <c r="B228" s="71"/>
      <c r="C228" s="4" t="s">
        <v>11</v>
      </c>
      <c r="D228" s="20"/>
      <c r="E228" s="20"/>
    </row>
    <row r="229" spans="1:5">
      <c r="A229" s="70"/>
      <c r="B229" s="71"/>
      <c r="C229" s="4" t="s">
        <v>12</v>
      </c>
      <c r="D229" s="20"/>
      <c r="E229" s="20"/>
    </row>
    <row r="230" spans="1:5">
      <c r="A230" s="70"/>
      <c r="B230" s="71"/>
      <c r="C230" s="4" t="s">
        <v>13</v>
      </c>
      <c r="D230" s="20"/>
      <c r="E230" s="20"/>
    </row>
    <row r="231" spans="1:5" ht="12" customHeight="1">
      <c r="A231" s="67" t="s">
        <v>14</v>
      </c>
      <c r="B231" s="63" t="s">
        <v>20</v>
      </c>
      <c r="C231" s="4" t="s">
        <v>6</v>
      </c>
      <c r="D231" s="20">
        <f>SUM(D233:D238)</f>
        <v>42.697330000000001</v>
      </c>
      <c r="E231" s="20">
        <f>SUM(E233:E238)</f>
        <v>42.697330000000001</v>
      </c>
    </row>
    <row r="232" spans="1:5">
      <c r="A232" s="68"/>
      <c r="B232" s="64"/>
      <c r="C232" s="4" t="s">
        <v>7</v>
      </c>
      <c r="D232" s="20"/>
      <c r="E232" s="20"/>
    </row>
    <row r="233" spans="1:5">
      <c r="A233" s="68"/>
      <c r="B233" s="64"/>
      <c r="C233" s="4" t="s">
        <v>8</v>
      </c>
      <c r="D233" s="20"/>
      <c r="E233" s="20"/>
    </row>
    <row r="234" spans="1:5">
      <c r="A234" s="68"/>
      <c r="B234" s="64"/>
      <c r="C234" s="4" t="s">
        <v>9</v>
      </c>
      <c r="D234" s="20">
        <f>'приложение 9'!H256</f>
        <v>42.697330000000001</v>
      </c>
      <c r="E234" s="20">
        <f>'приложение 9'!I256</f>
        <v>42.697330000000001</v>
      </c>
    </row>
    <row r="235" spans="1:5">
      <c r="A235" s="68"/>
      <c r="B235" s="64"/>
      <c r="C235" s="4" t="s">
        <v>10</v>
      </c>
      <c r="D235" s="20"/>
      <c r="E235" s="20"/>
    </row>
    <row r="236" spans="1:5">
      <c r="A236" s="68"/>
      <c r="B236" s="64"/>
      <c r="C236" s="4" t="s">
        <v>11</v>
      </c>
      <c r="D236" s="20"/>
      <c r="E236" s="20"/>
    </row>
    <row r="237" spans="1:5">
      <c r="A237" s="68"/>
      <c r="B237" s="64"/>
      <c r="C237" s="4" t="s">
        <v>12</v>
      </c>
      <c r="D237" s="20"/>
      <c r="E237" s="20"/>
    </row>
    <row r="238" spans="1:5">
      <c r="A238" s="69"/>
      <c r="B238" s="65"/>
      <c r="C238" s="4" t="s">
        <v>13</v>
      </c>
      <c r="D238" s="20"/>
      <c r="E238" s="20"/>
    </row>
    <row r="239" spans="1:5" ht="14.25" customHeight="1">
      <c r="A239" s="67" t="s">
        <v>21</v>
      </c>
      <c r="B239" s="63" t="s">
        <v>47</v>
      </c>
      <c r="C239" s="4" t="s">
        <v>6</v>
      </c>
      <c r="D239" s="20">
        <f>SUM(D241:D246)</f>
        <v>61.613059999999997</v>
      </c>
      <c r="E239" s="20">
        <f>SUM(E241:E246)</f>
        <v>61.613059999999997</v>
      </c>
    </row>
    <row r="240" spans="1:5">
      <c r="A240" s="68"/>
      <c r="B240" s="64"/>
      <c r="C240" s="4" t="s">
        <v>7</v>
      </c>
      <c r="D240" s="20"/>
      <c r="E240" s="20"/>
    </row>
    <row r="241" spans="1:5">
      <c r="A241" s="68"/>
      <c r="B241" s="64"/>
      <c r="C241" s="4" t="s">
        <v>8</v>
      </c>
      <c r="D241" s="20"/>
      <c r="E241" s="20"/>
    </row>
    <row r="242" spans="1:5">
      <c r="A242" s="68"/>
      <c r="B242" s="64"/>
      <c r="C242" s="4" t="s">
        <v>9</v>
      </c>
      <c r="D242" s="20">
        <f>'приложение 9'!H258</f>
        <v>61.613059999999997</v>
      </c>
      <c r="E242" s="20">
        <f>'приложение 9'!I258</f>
        <v>61.613059999999997</v>
      </c>
    </row>
    <row r="243" spans="1:5">
      <c r="A243" s="68"/>
      <c r="B243" s="64"/>
      <c r="C243" s="4" t="s">
        <v>10</v>
      </c>
      <c r="D243" s="20"/>
      <c r="E243" s="20"/>
    </row>
    <row r="244" spans="1:5">
      <c r="A244" s="68"/>
      <c r="B244" s="64"/>
      <c r="C244" s="4" t="s">
        <v>11</v>
      </c>
      <c r="D244" s="20"/>
      <c r="E244" s="20"/>
    </row>
    <row r="245" spans="1:5">
      <c r="A245" s="68"/>
      <c r="B245" s="64"/>
      <c r="C245" s="4" t="s">
        <v>12</v>
      </c>
      <c r="D245" s="20"/>
      <c r="E245" s="20"/>
    </row>
    <row r="246" spans="1:5">
      <c r="A246" s="69"/>
      <c r="B246" s="65"/>
      <c r="C246" s="4" t="s">
        <v>13</v>
      </c>
      <c r="D246" s="20"/>
      <c r="E246" s="20"/>
    </row>
    <row r="247" spans="1:5" ht="14.25" customHeight="1">
      <c r="A247" s="67" t="s">
        <v>22</v>
      </c>
      <c r="B247" s="63" t="s">
        <v>565</v>
      </c>
      <c r="C247" s="17" t="s">
        <v>6</v>
      </c>
      <c r="D247" s="20">
        <f>SUM(D249:D254)</f>
        <v>497.2</v>
      </c>
      <c r="E247" s="20">
        <f>SUM(E249:E254)</f>
        <v>497.2</v>
      </c>
    </row>
    <row r="248" spans="1:5">
      <c r="A248" s="68"/>
      <c r="B248" s="64"/>
      <c r="C248" s="17" t="s">
        <v>7</v>
      </c>
      <c r="D248" s="20"/>
      <c r="E248" s="20"/>
    </row>
    <row r="249" spans="1:5">
      <c r="A249" s="68"/>
      <c r="B249" s="64"/>
      <c r="C249" s="17" t="s">
        <v>8</v>
      </c>
      <c r="D249" s="20"/>
      <c r="E249" s="20"/>
    </row>
    <row r="250" spans="1:5">
      <c r="A250" s="68"/>
      <c r="B250" s="64"/>
      <c r="C250" s="17" t="s">
        <v>9</v>
      </c>
      <c r="D250" s="20">
        <f>'приложение 9'!H260</f>
        <v>497.2</v>
      </c>
      <c r="E250" s="20">
        <f>'приложение 9'!I260</f>
        <v>497.2</v>
      </c>
    </row>
    <row r="251" spans="1:5">
      <c r="A251" s="68"/>
      <c r="B251" s="64"/>
      <c r="C251" s="17" t="s">
        <v>10</v>
      </c>
      <c r="D251" s="20"/>
      <c r="E251" s="20"/>
    </row>
    <row r="252" spans="1:5">
      <c r="A252" s="68"/>
      <c r="B252" s="64"/>
      <c r="C252" s="17" t="s">
        <v>11</v>
      </c>
      <c r="D252" s="20"/>
      <c r="E252" s="20"/>
    </row>
    <row r="253" spans="1:5">
      <c r="A253" s="68"/>
      <c r="B253" s="64"/>
      <c r="C253" s="17" t="s">
        <v>12</v>
      </c>
      <c r="D253" s="20"/>
      <c r="E253" s="20"/>
    </row>
    <row r="254" spans="1:5">
      <c r="A254" s="69"/>
      <c r="B254" s="65"/>
      <c r="C254" s="17" t="s">
        <v>13</v>
      </c>
      <c r="D254" s="20"/>
      <c r="E254" s="20"/>
    </row>
    <row r="255" spans="1:5" ht="14.25" customHeight="1">
      <c r="A255" s="67" t="s">
        <v>23</v>
      </c>
      <c r="B255" s="63" t="s">
        <v>568</v>
      </c>
      <c r="C255" s="46" t="s">
        <v>6</v>
      </c>
      <c r="D255" s="20">
        <f>SUM(D257:D262)</f>
        <v>1500</v>
      </c>
      <c r="E255" s="20">
        <f>SUM(E257:E262)</f>
        <v>1500</v>
      </c>
    </row>
    <row r="256" spans="1:5">
      <c r="A256" s="68"/>
      <c r="B256" s="64"/>
      <c r="C256" s="46" t="s">
        <v>7</v>
      </c>
      <c r="D256" s="20"/>
      <c r="E256" s="20"/>
    </row>
    <row r="257" spans="1:5">
      <c r="A257" s="68"/>
      <c r="B257" s="64"/>
      <c r="C257" s="46" t="s">
        <v>8</v>
      </c>
      <c r="D257" s="20"/>
      <c r="E257" s="20"/>
    </row>
    <row r="258" spans="1:5">
      <c r="A258" s="68"/>
      <c r="B258" s="64"/>
      <c r="C258" s="46" t="s">
        <v>9</v>
      </c>
      <c r="D258" s="20">
        <f>'приложение 9'!H262</f>
        <v>1500</v>
      </c>
      <c r="E258" s="20">
        <f>'приложение 9'!I262</f>
        <v>1500</v>
      </c>
    </row>
    <row r="259" spans="1:5">
      <c r="A259" s="68"/>
      <c r="B259" s="64"/>
      <c r="C259" s="46" t="s">
        <v>10</v>
      </c>
      <c r="D259" s="20"/>
      <c r="E259" s="20"/>
    </row>
    <row r="260" spans="1:5">
      <c r="A260" s="68"/>
      <c r="B260" s="64"/>
      <c r="C260" s="46" t="s">
        <v>11</v>
      </c>
      <c r="D260" s="20"/>
      <c r="E260" s="20"/>
    </row>
    <row r="261" spans="1:5">
      <c r="A261" s="68"/>
      <c r="B261" s="64"/>
      <c r="C261" s="46" t="s">
        <v>12</v>
      </c>
      <c r="D261" s="20"/>
      <c r="E261" s="20"/>
    </row>
    <row r="262" spans="1:5">
      <c r="A262" s="69"/>
      <c r="B262" s="65"/>
      <c r="C262" s="46" t="s">
        <v>13</v>
      </c>
      <c r="D262" s="20"/>
      <c r="E262" s="20"/>
    </row>
    <row r="263" spans="1:5" ht="14.25" customHeight="1">
      <c r="A263" s="67" t="s">
        <v>24</v>
      </c>
      <c r="B263" s="63" t="s">
        <v>30</v>
      </c>
      <c r="C263" s="17" t="s">
        <v>6</v>
      </c>
      <c r="D263" s="20">
        <f>SUM(D265:D270)</f>
        <v>21016.538</v>
      </c>
      <c r="E263" s="20">
        <f>SUM(E265:E270)</f>
        <v>21016.538</v>
      </c>
    </row>
    <row r="264" spans="1:5">
      <c r="A264" s="68"/>
      <c r="B264" s="64"/>
      <c r="C264" s="17" t="s">
        <v>7</v>
      </c>
      <c r="D264" s="20"/>
      <c r="E264" s="20"/>
    </row>
    <row r="265" spans="1:5">
      <c r="A265" s="68"/>
      <c r="B265" s="64"/>
      <c r="C265" s="17" t="s">
        <v>8</v>
      </c>
      <c r="D265" s="20"/>
      <c r="E265" s="20"/>
    </row>
    <row r="266" spans="1:5">
      <c r="A266" s="68"/>
      <c r="B266" s="64"/>
      <c r="C266" s="17" t="s">
        <v>9</v>
      </c>
      <c r="D266" s="20"/>
      <c r="E266" s="20"/>
    </row>
    <row r="267" spans="1:5">
      <c r="A267" s="68"/>
      <c r="B267" s="64"/>
      <c r="C267" s="17" t="s">
        <v>10</v>
      </c>
      <c r="D267" s="20">
        <f>'приложение 9'!H264+'приложение 9'!H265</f>
        <v>21016.538</v>
      </c>
      <c r="E267" s="20">
        <f>'приложение 9'!I264+'приложение 9'!I265</f>
        <v>21016.538</v>
      </c>
    </row>
    <row r="268" spans="1:5">
      <c r="A268" s="68"/>
      <c r="B268" s="64"/>
      <c r="C268" s="17" t="s">
        <v>11</v>
      </c>
      <c r="D268" s="20"/>
      <c r="E268" s="20"/>
    </row>
    <row r="269" spans="1:5">
      <c r="A269" s="68"/>
      <c r="B269" s="64"/>
      <c r="C269" s="17" t="s">
        <v>12</v>
      </c>
      <c r="D269" s="20"/>
      <c r="E269" s="20"/>
    </row>
    <row r="270" spans="1:5">
      <c r="A270" s="69"/>
      <c r="B270" s="65"/>
      <c r="C270" s="17" t="s">
        <v>13</v>
      </c>
      <c r="D270" s="20"/>
      <c r="E270" s="20"/>
    </row>
    <row r="271" spans="1:5" ht="14.25" customHeight="1">
      <c r="A271" s="67" t="s">
        <v>25</v>
      </c>
      <c r="B271" s="63" t="s">
        <v>28</v>
      </c>
      <c r="C271" s="38" t="s">
        <v>6</v>
      </c>
      <c r="D271" s="20">
        <f>SUM(D273:D278)</f>
        <v>0</v>
      </c>
      <c r="E271" s="20">
        <f>SUM(E273:E278)</f>
        <v>0</v>
      </c>
    </row>
    <row r="272" spans="1:5">
      <c r="A272" s="68"/>
      <c r="B272" s="64"/>
      <c r="C272" s="38" t="s">
        <v>7</v>
      </c>
      <c r="D272" s="20"/>
      <c r="E272" s="20"/>
    </row>
    <row r="273" spans="1:5">
      <c r="A273" s="68"/>
      <c r="B273" s="64"/>
      <c r="C273" s="38" t="s">
        <v>8</v>
      </c>
      <c r="D273" s="20"/>
      <c r="E273" s="20"/>
    </row>
    <row r="274" spans="1:5">
      <c r="A274" s="68"/>
      <c r="B274" s="64"/>
      <c r="C274" s="38" t="s">
        <v>9</v>
      </c>
      <c r="D274" s="20"/>
      <c r="E274" s="20"/>
    </row>
    <row r="275" spans="1:5">
      <c r="A275" s="68"/>
      <c r="B275" s="64"/>
      <c r="C275" s="38" t="s">
        <v>10</v>
      </c>
      <c r="D275" s="20">
        <f>'приложение 9'!H267</f>
        <v>0</v>
      </c>
      <c r="E275" s="20">
        <f>'приложение 9'!I267</f>
        <v>0</v>
      </c>
    </row>
    <row r="276" spans="1:5">
      <c r="A276" s="68"/>
      <c r="B276" s="64"/>
      <c r="C276" s="38" t="s">
        <v>11</v>
      </c>
      <c r="D276" s="20"/>
      <c r="E276" s="20"/>
    </row>
    <row r="277" spans="1:5">
      <c r="A277" s="68"/>
      <c r="B277" s="64"/>
      <c r="C277" s="38" t="s">
        <v>12</v>
      </c>
      <c r="D277" s="20"/>
      <c r="E277" s="20"/>
    </row>
    <row r="278" spans="1:5">
      <c r="A278" s="69"/>
      <c r="B278" s="65"/>
      <c r="C278" s="38" t="s">
        <v>13</v>
      </c>
      <c r="D278" s="20"/>
      <c r="E278" s="20"/>
    </row>
    <row r="279" spans="1:5" ht="14.25" customHeight="1">
      <c r="A279" s="67" t="s">
        <v>26</v>
      </c>
      <c r="B279" s="63" t="s">
        <v>170</v>
      </c>
      <c r="C279" s="17" t="s">
        <v>6</v>
      </c>
      <c r="D279" s="20">
        <f>SUM(D281:D286)</f>
        <v>199.697</v>
      </c>
      <c r="E279" s="20">
        <f>SUM(E281:E286)</f>
        <v>199.697</v>
      </c>
    </row>
    <row r="280" spans="1:5">
      <c r="A280" s="68"/>
      <c r="B280" s="64"/>
      <c r="C280" s="17" t="s">
        <v>7</v>
      </c>
      <c r="D280" s="20"/>
      <c r="E280" s="20"/>
    </row>
    <row r="281" spans="1:5">
      <c r="A281" s="68"/>
      <c r="B281" s="64"/>
      <c r="C281" s="17" t="s">
        <v>8</v>
      </c>
      <c r="D281" s="20"/>
      <c r="E281" s="20"/>
    </row>
    <row r="282" spans="1:5">
      <c r="A282" s="68"/>
      <c r="B282" s="64"/>
      <c r="C282" s="17" t="s">
        <v>9</v>
      </c>
      <c r="D282" s="20"/>
      <c r="E282" s="20"/>
    </row>
    <row r="283" spans="1:5">
      <c r="A283" s="68"/>
      <c r="B283" s="64"/>
      <c r="C283" s="17" t="s">
        <v>10</v>
      </c>
      <c r="D283" s="20">
        <f>'приложение 9'!H269</f>
        <v>199.697</v>
      </c>
      <c r="E283" s="20">
        <f>'приложение 9'!I269</f>
        <v>199.697</v>
      </c>
    </row>
    <row r="284" spans="1:5">
      <c r="A284" s="68"/>
      <c r="B284" s="64"/>
      <c r="C284" s="17" t="s">
        <v>11</v>
      </c>
      <c r="D284" s="20"/>
      <c r="E284" s="20"/>
    </row>
    <row r="285" spans="1:5">
      <c r="A285" s="68"/>
      <c r="B285" s="64"/>
      <c r="C285" s="17" t="s">
        <v>12</v>
      </c>
      <c r="D285" s="20"/>
      <c r="E285" s="20"/>
    </row>
    <row r="286" spans="1:5">
      <c r="A286" s="69"/>
      <c r="B286" s="65"/>
      <c r="C286" s="17" t="s">
        <v>13</v>
      </c>
      <c r="D286" s="20"/>
      <c r="E286" s="20"/>
    </row>
    <row r="287" spans="1:5" ht="14.25" customHeight="1">
      <c r="A287" s="67" t="s">
        <v>27</v>
      </c>
      <c r="B287" s="63" t="s">
        <v>571</v>
      </c>
      <c r="C287" s="17" t="s">
        <v>6</v>
      </c>
      <c r="D287" s="20">
        <f>SUM(D289:D294)</f>
        <v>4.976</v>
      </c>
      <c r="E287" s="20">
        <f>SUM(E289:E294)</f>
        <v>4.976</v>
      </c>
    </row>
    <row r="288" spans="1:5">
      <c r="A288" s="68"/>
      <c r="B288" s="64"/>
      <c r="C288" s="17" t="s">
        <v>7</v>
      </c>
      <c r="D288" s="20"/>
      <c r="E288" s="20"/>
    </row>
    <row r="289" spans="1:5">
      <c r="A289" s="68"/>
      <c r="B289" s="64"/>
      <c r="C289" s="17" t="s">
        <v>8</v>
      </c>
      <c r="D289" s="20"/>
      <c r="E289" s="20"/>
    </row>
    <row r="290" spans="1:5">
      <c r="A290" s="68"/>
      <c r="B290" s="64"/>
      <c r="C290" s="17" t="s">
        <v>9</v>
      </c>
      <c r="D290" s="20"/>
      <c r="E290" s="20"/>
    </row>
    <row r="291" spans="1:5">
      <c r="A291" s="68"/>
      <c r="B291" s="64"/>
      <c r="C291" s="17" t="s">
        <v>10</v>
      </c>
      <c r="D291" s="20">
        <f>'приложение 9'!H271</f>
        <v>4.976</v>
      </c>
      <c r="E291" s="20">
        <f>'приложение 9'!I271</f>
        <v>4.976</v>
      </c>
    </row>
    <row r="292" spans="1:5">
      <c r="A292" s="68"/>
      <c r="B292" s="64"/>
      <c r="C292" s="17" t="s">
        <v>11</v>
      </c>
      <c r="D292" s="20"/>
      <c r="E292" s="20"/>
    </row>
    <row r="293" spans="1:5">
      <c r="A293" s="68"/>
      <c r="B293" s="64"/>
      <c r="C293" s="17" t="s">
        <v>12</v>
      </c>
      <c r="D293" s="20"/>
      <c r="E293" s="20"/>
    </row>
    <row r="294" spans="1:5">
      <c r="A294" s="69"/>
      <c r="B294" s="65"/>
      <c r="C294" s="17" t="s">
        <v>13</v>
      </c>
      <c r="D294" s="20"/>
      <c r="E294" s="20"/>
    </row>
    <row r="295" spans="1:5" ht="16.5" customHeight="1">
      <c r="A295" s="67" t="s">
        <v>369</v>
      </c>
      <c r="B295" s="63" t="s">
        <v>573</v>
      </c>
      <c r="C295" s="17" t="s">
        <v>6</v>
      </c>
      <c r="D295" s="20">
        <f>SUM(D297:D302)</f>
        <v>15</v>
      </c>
      <c r="E295" s="20">
        <f>SUM(E297:E302)</f>
        <v>15</v>
      </c>
    </row>
    <row r="296" spans="1:5" ht="16.5" customHeight="1">
      <c r="A296" s="68"/>
      <c r="B296" s="64"/>
      <c r="C296" s="17" t="s">
        <v>7</v>
      </c>
      <c r="D296" s="20"/>
      <c r="E296" s="20"/>
    </row>
    <row r="297" spans="1:5" ht="16.5" customHeight="1">
      <c r="A297" s="68"/>
      <c r="B297" s="64"/>
      <c r="C297" s="17" t="s">
        <v>8</v>
      </c>
      <c r="D297" s="20"/>
      <c r="E297" s="20"/>
    </row>
    <row r="298" spans="1:5" ht="16.5" customHeight="1">
      <c r="A298" s="68"/>
      <c r="B298" s="64"/>
      <c r="C298" s="17" t="s">
        <v>9</v>
      </c>
      <c r="D298" s="20"/>
      <c r="E298" s="20"/>
    </row>
    <row r="299" spans="1:5" ht="16.5" customHeight="1">
      <c r="A299" s="68"/>
      <c r="B299" s="64"/>
      <c r="C299" s="17" t="s">
        <v>10</v>
      </c>
      <c r="D299" s="20">
        <f>'приложение 9'!H273</f>
        <v>15</v>
      </c>
      <c r="E299" s="20">
        <f>'приложение 9'!I273</f>
        <v>15</v>
      </c>
    </row>
    <row r="300" spans="1:5" ht="16.5" customHeight="1">
      <c r="A300" s="68"/>
      <c r="B300" s="64"/>
      <c r="C300" s="17" t="s">
        <v>11</v>
      </c>
      <c r="D300" s="20"/>
      <c r="E300" s="20"/>
    </row>
    <row r="301" spans="1:5" ht="16.5" customHeight="1">
      <c r="A301" s="68"/>
      <c r="B301" s="64"/>
      <c r="C301" s="17" t="s">
        <v>12</v>
      </c>
      <c r="D301" s="20"/>
      <c r="E301" s="20"/>
    </row>
    <row r="302" spans="1:5" ht="16.5" customHeight="1">
      <c r="A302" s="69"/>
      <c r="B302" s="65"/>
      <c r="C302" s="17" t="s">
        <v>13</v>
      </c>
      <c r="D302" s="20"/>
      <c r="E302" s="20"/>
    </row>
    <row r="303" spans="1:5" ht="13.5" customHeight="1">
      <c r="A303" s="70" t="s">
        <v>5</v>
      </c>
      <c r="B303" s="71" t="s">
        <v>249</v>
      </c>
      <c r="C303" s="4" t="s">
        <v>6</v>
      </c>
      <c r="D303" s="24">
        <f>SUM(D305:D310)</f>
        <v>2838.4179999999997</v>
      </c>
      <c r="E303" s="24">
        <f>SUM(E305:E310)</f>
        <v>2808.2141899999997</v>
      </c>
    </row>
    <row r="304" spans="1:5">
      <c r="A304" s="70"/>
      <c r="B304" s="71"/>
      <c r="C304" s="4" t="s">
        <v>7</v>
      </c>
      <c r="D304" s="18"/>
      <c r="E304" s="18"/>
    </row>
    <row r="305" spans="1:5">
      <c r="A305" s="70"/>
      <c r="B305" s="71"/>
      <c r="C305" s="4" t="s">
        <v>8</v>
      </c>
      <c r="D305" s="19"/>
      <c r="E305" s="19"/>
    </row>
    <row r="306" spans="1:5">
      <c r="A306" s="70"/>
      <c r="B306" s="71"/>
      <c r="C306" s="4" t="s">
        <v>9</v>
      </c>
      <c r="D306" s="20">
        <f t="shared" ref="D306:E306" si="27">D314+D322+D330+D338+D346+D354</f>
        <v>1266.9000000000001</v>
      </c>
      <c r="E306" s="20">
        <f t="shared" si="27"/>
        <v>1254.43496</v>
      </c>
    </row>
    <row r="307" spans="1:5">
      <c r="A307" s="70"/>
      <c r="B307" s="71"/>
      <c r="C307" s="4" t="s">
        <v>10</v>
      </c>
      <c r="D307" s="20">
        <f t="shared" ref="D307:E307" si="28">D315+D323+D331+D339+D347+D355</f>
        <v>1571.5179999999998</v>
      </c>
      <c r="E307" s="20">
        <f t="shared" si="28"/>
        <v>1553.7792299999999</v>
      </c>
    </row>
    <row r="308" spans="1:5">
      <c r="A308" s="70"/>
      <c r="B308" s="71"/>
      <c r="C308" s="4" t="s">
        <v>11</v>
      </c>
      <c r="D308" s="20"/>
      <c r="E308" s="20"/>
    </row>
    <row r="309" spans="1:5">
      <c r="A309" s="70"/>
      <c r="B309" s="71"/>
      <c r="C309" s="4" t="s">
        <v>12</v>
      </c>
      <c r="D309" s="20"/>
      <c r="E309" s="20"/>
    </row>
    <row r="310" spans="1:5">
      <c r="A310" s="70"/>
      <c r="B310" s="71"/>
      <c r="C310" s="4" t="s">
        <v>13</v>
      </c>
      <c r="D310" s="20"/>
      <c r="E310" s="20"/>
    </row>
    <row r="311" spans="1:5" ht="16.5" customHeight="1">
      <c r="A311" s="67" t="s">
        <v>14</v>
      </c>
      <c r="B311" s="63" t="s">
        <v>30</v>
      </c>
      <c r="C311" s="4" t="s">
        <v>6</v>
      </c>
      <c r="D311" s="20">
        <f>SUM(D313:D318)</f>
        <v>1385.414</v>
      </c>
      <c r="E311" s="20">
        <f>SUM(E313:E318)</f>
        <v>1383.02325</v>
      </c>
    </row>
    <row r="312" spans="1:5">
      <c r="A312" s="68"/>
      <c r="B312" s="64"/>
      <c r="C312" s="4" t="s">
        <v>7</v>
      </c>
      <c r="D312" s="20"/>
      <c r="E312" s="20"/>
    </row>
    <row r="313" spans="1:5">
      <c r="A313" s="68"/>
      <c r="B313" s="64"/>
      <c r="C313" s="4" t="s">
        <v>8</v>
      </c>
      <c r="D313" s="20"/>
      <c r="E313" s="20"/>
    </row>
    <row r="314" spans="1:5">
      <c r="A314" s="68"/>
      <c r="B314" s="64"/>
      <c r="C314" s="4" t="s">
        <v>9</v>
      </c>
      <c r="D314" s="20"/>
      <c r="E314" s="20"/>
    </row>
    <row r="315" spans="1:5">
      <c r="A315" s="68"/>
      <c r="B315" s="64"/>
      <c r="C315" s="4" t="s">
        <v>10</v>
      </c>
      <c r="D315" s="20">
        <f>'приложение 9'!H279</f>
        <v>1385.414</v>
      </c>
      <c r="E315" s="20">
        <f>'приложение 9'!I279</f>
        <v>1383.02325</v>
      </c>
    </row>
    <row r="316" spans="1:5">
      <c r="A316" s="68"/>
      <c r="B316" s="64"/>
      <c r="C316" s="4" t="s">
        <v>11</v>
      </c>
      <c r="D316" s="20"/>
      <c r="E316" s="20"/>
    </row>
    <row r="317" spans="1:5">
      <c r="A317" s="68"/>
      <c r="B317" s="64"/>
      <c r="C317" s="4" t="s">
        <v>12</v>
      </c>
      <c r="D317" s="20"/>
      <c r="E317" s="20"/>
    </row>
    <row r="318" spans="1:5">
      <c r="A318" s="69"/>
      <c r="B318" s="65"/>
      <c r="C318" s="4" t="s">
        <v>13</v>
      </c>
      <c r="D318" s="20"/>
      <c r="E318" s="20"/>
    </row>
    <row r="319" spans="1:5" ht="14.25" customHeight="1">
      <c r="A319" s="67" t="s">
        <v>21</v>
      </c>
      <c r="B319" s="63" t="s">
        <v>30</v>
      </c>
      <c r="C319" s="4" t="s">
        <v>6</v>
      </c>
      <c r="D319" s="20">
        <f>SUM(D321:D326)</f>
        <v>170.58459999999999</v>
      </c>
      <c r="E319" s="20">
        <f>SUM(E321:E326)</f>
        <v>155.24440999999999</v>
      </c>
    </row>
    <row r="320" spans="1:5">
      <c r="A320" s="68"/>
      <c r="B320" s="64"/>
      <c r="C320" s="4" t="s">
        <v>7</v>
      </c>
      <c r="D320" s="20"/>
      <c r="E320" s="20"/>
    </row>
    <row r="321" spans="1:5">
      <c r="A321" s="68"/>
      <c r="B321" s="64"/>
      <c r="C321" s="4" t="s">
        <v>8</v>
      </c>
      <c r="D321" s="20"/>
      <c r="E321" s="20"/>
    </row>
    <row r="322" spans="1:5">
      <c r="A322" s="68"/>
      <c r="B322" s="64"/>
      <c r="C322" s="4" t="s">
        <v>9</v>
      </c>
      <c r="D322" s="20"/>
      <c r="E322" s="20"/>
    </row>
    <row r="323" spans="1:5">
      <c r="A323" s="68"/>
      <c r="B323" s="64"/>
      <c r="C323" s="4" t="s">
        <v>10</v>
      </c>
      <c r="D323" s="20">
        <f>'приложение 9'!H281</f>
        <v>170.58459999999999</v>
      </c>
      <c r="E323" s="20">
        <f>'приложение 9'!I281</f>
        <v>155.24440999999999</v>
      </c>
    </row>
    <row r="324" spans="1:5">
      <c r="A324" s="68"/>
      <c r="B324" s="64"/>
      <c r="C324" s="4" t="s">
        <v>11</v>
      </c>
      <c r="D324" s="20"/>
      <c r="E324" s="20"/>
    </row>
    <row r="325" spans="1:5">
      <c r="A325" s="68"/>
      <c r="B325" s="64"/>
      <c r="C325" s="4" t="s">
        <v>12</v>
      </c>
      <c r="D325" s="20"/>
      <c r="E325" s="20"/>
    </row>
    <row r="326" spans="1:5">
      <c r="A326" s="69"/>
      <c r="B326" s="65"/>
      <c r="C326" s="4" t="s">
        <v>13</v>
      </c>
      <c r="D326" s="20"/>
      <c r="E326" s="20"/>
    </row>
    <row r="327" spans="1:5" ht="14.25" customHeight="1">
      <c r="A327" s="67" t="s">
        <v>22</v>
      </c>
      <c r="B327" s="63" t="s">
        <v>574</v>
      </c>
      <c r="C327" s="46" t="s">
        <v>6</v>
      </c>
      <c r="D327" s="20">
        <f>SUM(D329:D334)</f>
        <v>747.5</v>
      </c>
      <c r="E327" s="20">
        <f>SUM(E329:E334)</f>
        <v>747.5</v>
      </c>
    </row>
    <row r="328" spans="1:5">
      <c r="A328" s="68"/>
      <c r="B328" s="64"/>
      <c r="C328" s="46" t="s">
        <v>7</v>
      </c>
      <c r="D328" s="20"/>
      <c r="E328" s="20"/>
    </row>
    <row r="329" spans="1:5">
      <c r="A329" s="68"/>
      <c r="B329" s="64"/>
      <c r="C329" s="46" t="s">
        <v>8</v>
      </c>
      <c r="D329" s="20"/>
      <c r="E329" s="20"/>
    </row>
    <row r="330" spans="1:5">
      <c r="A330" s="68"/>
      <c r="B330" s="64"/>
      <c r="C330" s="46" t="s">
        <v>9</v>
      </c>
      <c r="D330" s="20">
        <f>'приложение 9'!H283</f>
        <v>747.5</v>
      </c>
      <c r="E330" s="20">
        <f>'приложение 9'!I283</f>
        <v>747.5</v>
      </c>
    </row>
    <row r="331" spans="1:5">
      <c r="A331" s="68"/>
      <c r="B331" s="64"/>
      <c r="C331" s="46" t="s">
        <v>10</v>
      </c>
      <c r="D331" s="20"/>
      <c r="E331" s="20"/>
    </row>
    <row r="332" spans="1:5">
      <c r="A332" s="68"/>
      <c r="B332" s="64"/>
      <c r="C332" s="46" t="s">
        <v>11</v>
      </c>
      <c r="D332" s="20"/>
      <c r="E332" s="20"/>
    </row>
    <row r="333" spans="1:5">
      <c r="A333" s="68"/>
      <c r="B333" s="64"/>
      <c r="C333" s="46" t="s">
        <v>12</v>
      </c>
      <c r="D333" s="20"/>
      <c r="E333" s="20"/>
    </row>
    <row r="334" spans="1:5">
      <c r="A334" s="69"/>
      <c r="B334" s="65"/>
      <c r="C334" s="46" t="s">
        <v>13</v>
      </c>
      <c r="D334" s="20"/>
      <c r="E334" s="20"/>
    </row>
    <row r="335" spans="1:5" ht="14.25" customHeight="1">
      <c r="A335" s="67" t="s">
        <v>23</v>
      </c>
      <c r="B335" s="63" t="s">
        <v>540</v>
      </c>
      <c r="C335" s="46" t="s">
        <v>6</v>
      </c>
      <c r="D335" s="20">
        <f>SUM(D337:D342)</f>
        <v>519.4</v>
      </c>
      <c r="E335" s="20">
        <f>SUM(E337:E342)</f>
        <v>506.93495999999999</v>
      </c>
    </row>
    <row r="336" spans="1:5">
      <c r="A336" s="68"/>
      <c r="B336" s="64"/>
      <c r="C336" s="46" t="s">
        <v>7</v>
      </c>
      <c r="D336" s="20"/>
      <c r="E336" s="20"/>
    </row>
    <row r="337" spans="1:5">
      <c r="A337" s="68"/>
      <c r="B337" s="64"/>
      <c r="C337" s="46" t="s">
        <v>8</v>
      </c>
      <c r="D337" s="20"/>
      <c r="E337" s="20"/>
    </row>
    <row r="338" spans="1:5">
      <c r="A338" s="68"/>
      <c r="B338" s="64"/>
      <c r="C338" s="46" t="s">
        <v>9</v>
      </c>
      <c r="D338" s="20">
        <f>'приложение 9'!H285+'приложение 9'!H286</f>
        <v>519.4</v>
      </c>
      <c r="E338" s="20">
        <f>'приложение 9'!I285+'приложение 9'!I286</f>
        <v>506.93495999999999</v>
      </c>
    </row>
    <row r="339" spans="1:5">
      <c r="A339" s="68"/>
      <c r="B339" s="64"/>
      <c r="C339" s="46" t="s">
        <v>10</v>
      </c>
      <c r="D339" s="20"/>
      <c r="E339" s="20"/>
    </row>
    <row r="340" spans="1:5">
      <c r="A340" s="68"/>
      <c r="B340" s="64"/>
      <c r="C340" s="46" t="s">
        <v>11</v>
      </c>
      <c r="D340" s="20"/>
      <c r="E340" s="20"/>
    </row>
    <row r="341" spans="1:5">
      <c r="A341" s="68"/>
      <c r="B341" s="64"/>
      <c r="C341" s="46" t="s">
        <v>12</v>
      </c>
      <c r="D341" s="20"/>
      <c r="E341" s="20"/>
    </row>
    <row r="342" spans="1:5">
      <c r="A342" s="69"/>
      <c r="B342" s="65"/>
      <c r="C342" s="46" t="s">
        <v>13</v>
      </c>
      <c r="D342" s="20"/>
      <c r="E342" s="20"/>
    </row>
    <row r="343" spans="1:5" ht="14.25" customHeight="1">
      <c r="A343" s="67" t="s">
        <v>24</v>
      </c>
      <c r="B343" s="63" t="s">
        <v>542</v>
      </c>
      <c r="C343" s="46" t="s">
        <v>6</v>
      </c>
      <c r="D343" s="20">
        <f>SUM(D345:D350)</f>
        <v>0.51940000000000008</v>
      </c>
      <c r="E343" s="20">
        <f>SUM(E345:E350)</f>
        <v>0.51156999999999997</v>
      </c>
    </row>
    <row r="344" spans="1:5">
      <c r="A344" s="68"/>
      <c r="B344" s="64"/>
      <c r="C344" s="46" t="s">
        <v>7</v>
      </c>
      <c r="D344" s="20"/>
      <c r="E344" s="20"/>
    </row>
    <row r="345" spans="1:5">
      <c r="A345" s="68"/>
      <c r="B345" s="64"/>
      <c r="C345" s="46" t="s">
        <v>8</v>
      </c>
      <c r="D345" s="20"/>
      <c r="E345" s="20"/>
    </row>
    <row r="346" spans="1:5">
      <c r="A346" s="68"/>
      <c r="B346" s="64"/>
      <c r="C346" s="46" t="s">
        <v>9</v>
      </c>
      <c r="D346" s="20"/>
      <c r="E346" s="20"/>
    </row>
    <row r="347" spans="1:5">
      <c r="A347" s="68"/>
      <c r="B347" s="64"/>
      <c r="C347" s="46" t="s">
        <v>10</v>
      </c>
      <c r="D347" s="20">
        <f>'приложение 9'!H288+'приложение 9'!H289</f>
        <v>0.51940000000000008</v>
      </c>
      <c r="E347" s="20">
        <f>'приложение 9'!I288+'приложение 9'!I289</f>
        <v>0.51156999999999997</v>
      </c>
    </row>
    <row r="348" spans="1:5">
      <c r="A348" s="68"/>
      <c r="B348" s="64"/>
      <c r="C348" s="46" t="s">
        <v>11</v>
      </c>
      <c r="D348" s="20"/>
      <c r="E348" s="20"/>
    </row>
    <row r="349" spans="1:5">
      <c r="A349" s="68"/>
      <c r="B349" s="64"/>
      <c r="C349" s="46" t="s">
        <v>12</v>
      </c>
      <c r="D349" s="20"/>
      <c r="E349" s="20"/>
    </row>
    <row r="350" spans="1:5">
      <c r="A350" s="69"/>
      <c r="B350" s="65"/>
      <c r="C350" s="46" t="s">
        <v>13</v>
      </c>
      <c r="D350" s="20"/>
      <c r="E350" s="20"/>
    </row>
    <row r="351" spans="1:5" ht="14.25" customHeight="1">
      <c r="A351" s="67" t="s">
        <v>375</v>
      </c>
      <c r="B351" s="63" t="s">
        <v>376</v>
      </c>
      <c r="C351" s="38" t="s">
        <v>6</v>
      </c>
      <c r="D351" s="20">
        <f>SUM(D353:D358)</f>
        <v>15</v>
      </c>
      <c r="E351" s="20">
        <f>SUM(E353:E358)</f>
        <v>15</v>
      </c>
    </row>
    <row r="352" spans="1:5">
      <c r="A352" s="68"/>
      <c r="B352" s="64"/>
      <c r="C352" s="38" t="s">
        <v>7</v>
      </c>
      <c r="D352" s="20"/>
      <c r="E352" s="20"/>
    </row>
    <row r="353" spans="1:5">
      <c r="A353" s="68"/>
      <c r="B353" s="64"/>
      <c r="C353" s="38" t="s">
        <v>8</v>
      </c>
      <c r="D353" s="20"/>
      <c r="E353" s="20"/>
    </row>
    <row r="354" spans="1:5">
      <c r="A354" s="68"/>
      <c r="B354" s="64"/>
      <c r="C354" s="38" t="s">
        <v>9</v>
      </c>
      <c r="D354" s="20"/>
      <c r="E354" s="20"/>
    </row>
    <row r="355" spans="1:5">
      <c r="A355" s="68"/>
      <c r="B355" s="64"/>
      <c r="C355" s="38" t="s">
        <v>10</v>
      </c>
      <c r="D355" s="20">
        <f>'приложение 9'!H291</f>
        <v>15</v>
      </c>
      <c r="E355" s="20">
        <f>'приложение 9'!I291</f>
        <v>15</v>
      </c>
    </row>
    <row r="356" spans="1:5">
      <c r="A356" s="68"/>
      <c r="B356" s="64"/>
      <c r="C356" s="38" t="s">
        <v>11</v>
      </c>
      <c r="D356" s="20"/>
      <c r="E356" s="20"/>
    </row>
    <row r="357" spans="1:5">
      <c r="A357" s="68"/>
      <c r="B357" s="64"/>
      <c r="C357" s="38" t="s">
        <v>12</v>
      </c>
      <c r="D357" s="20"/>
      <c r="E357" s="20"/>
    </row>
    <row r="358" spans="1:5">
      <c r="A358" s="69"/>
      <c r="B358" s="65"/>
      <c r="C358" s="38" t="s">
        <v>13</v>
      </c>
      <c r="D358" s="20"/>
      <c r="E358" s="20"/>
    </row>
    <row r="359" spans="1:5" ht="13.5" customHeight="1">
      <c r="A359" s="70" t="s">
        <v>5</v>
      </c>
      <c r="B359" s="71" t="s">
        <v>250</v>
      </c>
      <c r="C359" s="4" t="s">
        <v>6</v>
      </c>
      <c r="D359" s="24">
        <f>SUM(D361:D366)</f>
        <v>8802.167370000001</v>
      </c>
      <c r="E359" s="24">
        <f>SUM(E361:E366)</f>
        <v>8751.4798100000007</v>
      </c>
    </row>
    <row r="360" spans="1:5">
      <c r="A360" s="70"/>
      <c r="B360" s="71"/>
      <c r="C360" s="4" t="s">
        <v>7</v>
      </c>
      <c r="D360" s="18"/>
      <c r="E360" s="18"/>
    </row>
    <row r="361" spans="1:5">
      <c r="A361" s="70"/>
      <c r="B361" s="71"/>
      <c r="C361" s="4" t="s">
        <v>8</v>
      </c>
      <c r="D361" s="21">
        <f t="shared" ref="D361:E361" si="29">D369+D377+D385+D393+D401+D409+D417+D425+D433+D441+D449+D457+D465</f>
        <v>1634.6226200000001</v>
      </c>
      <c r="E361" s="21">
        <f t="shared" si="29"/>
        <v>1634.6226099999999</v>
      </c>
    </row>
    <row r="362" spans="1:5">
      <c r="A362" s="70"/>
      <c r="B362" s="71"/>
      <c r="C362" s="4" t="s">
        <v>9</v>
      </c>
      <c r="D362" s="21">
        <f t="shared" ref="D362:E363" si="30">D370+D378+D386+D394+D402+D410+D418+D426+D434+D442+D450+D458+D466</f>
        <v>6499.9538100000009</v>
      </c>
      <c r="E362" s="21">
        <f t="shared" si="30"/>
        <v>6456.8888100000004</v>
      </c>
    </row>
    <row r="363" spans="1:5">
      <c r="A363" s="70"/>
      <c r="B363" s="71"/>
      <c r="C363" s="4" t="s">
        <v>10</v>
      </c>
      <c r="D363" s="21">
        <f t="shared" si="30"/>
        <v>667.59094000000005</v>
      </c>
      <c r="E363" s="21">
        <f t="shared" si="30"/>
        <v>659.96839</v>
      </c>
    </row>
    <row r="364" spans="1:5">
      <c r="A364" s="70"/>
      <c r="B364" s="71"/>
      <c r="C364" s="4" t="s">
        <v>11</v>
      </c>
      <c r="D364" s="20"/>
      <c r="E364" s="20"/>
    </row>
    <row r="365" spans="1:5">
      <c r="A365" s="70"/>
      <c r="B365" s="71"/>
      <c r="C365" s="4" t="s">
        <v>12</v>
      </c>
      <c r="D365" s="20"/>
      <c r="E365" s="20"/>
    </row>
    <row r="366" spans="1:5">
      <c r="A366" s="70"/>
      <c r="B366" s="71"/>
      <c r="C366" s="4" t="s">
        <v>13</v>
      </c>
      <c r="D366" s="20"/>
      <c r="E366" s="20"/>
    </row>
    <row r="367" spans="1:5" ht="16.5" customHeight="1">
      <c r="A367" s="67" t="s">
        <v>14</v>
      </c>
      <c r="B367" s="63" t="s">
        <v>477</v>
      </c>
      <c r="C367" s="4" t="s">
        <v>6</v>
      </c>
      <c r="D367" s="20">
        <f>SUM(D369:D374)</f>
        <v>33.5</v>
      </c>
      <c r="E367" s="20">
        <f>SUM(E369:E374)</f>
        <v>33.5</v>
      </c>
    </row>
    <row r="368" spans="1:5">
      <c r="A368" s="68"/>
      <c r="B368" s="64"/>
      <c r="C368" s="4" t="s">
        <v>7</v>
      </c>
      <c r="D368" s="20"/>
      <c r="E368" s="20"/>
    </row>
    <row r="369" spans="1:5">
      <c r="A369" s="68"/>
      <c r="B369" s="64"/>
      <c r="C369" s="4" t="s">
        <v>8</v>
      </c>
      <c r="D369" s="20"/>
      <c r="E369" s="20"/>
    </row>
    <row r="370" spans="1:5">
      <c r="A370" s="68"/>
      <c r="B370" s="64"/>
      <c r="C370" s="4" t="s">
        <v>9</v>
      </c>
      <c r="D370" s="20">
        <f>'приложение 9'!H297</f>
        <v>33.5</v>
      </c>
      <c r="E370" s="20">
        <f>'приложение 9'!I297</f>
        <v>33.5</v>
      </c>
    </row>
    <row r="371" spans="1:5">
      <c r="A371" s="68"/>
      <c r="B371" s="64"/>
      <c r="C371" s="4" t="s">
        <v>10</v>
      </c>
      <c r="D371" s="20"/>
      <c r="E371" s="20"/>
    </row>
    <row r="372" spans="1:5">
      <c r="A372" s="68"/>
      <c r="B372" s="64"/>
      <c r="C372" s="4" t="s">
        <v>11</v>
      </c>
      <c r="D372" s="20"/>
      <c r="E372" s="20"/>
    </row>
    <row r="373" spans="1:5">
      <c r="A373" s="68"/>
      <c r="B373" s="64"/>
      <c r="C373" s="4" t="s">
        <v>12</v>
      </c>
      <c r="D373" s="20"/>
      <c r="E373" s="20"/>
    </row>
    <row r="374" spans="1:5" ht="20.25" customHeight="1">
      <c r="A374" s="69"/>
      <c r="B374" s="65"/>
      <c r="C374" s="4" t="s">
        <v>13</v>
      </c>
      <c r="D374" s="20"/>
      <c r="E374" s="20"/>
    </row>
    <row r="375" spans="1:5" ht="16.5" customHeight="1">
      <c r="A375" s="67" t="s">
        <v>21</v>
      </c>
      <c r="B375" s="63" t="s">
        <v>347</v>
      </c>
      <c r="C375" s="38" t="s">
        <v>6</v>
      </c>
      <c r="D375" s="20">
        <f>SUM(D377:D382)</f>
        <v>0</v>
      </c>
      <c r="E375" s="20">
        <f>SUM(E377:E382)</f>
        <v>0</v>
      </c>
    </row>
    <row r="376" spans="1:5">
      <c r="A376" s="68"/>
      <c r="B376" s="64"/>
      <c r="C376" s="38" t="s">
        <v>7</v>
      </c>
      <c r="D376" s="20"/>
      <c r="E376" s="20"/>
    </row>
    <row r="377" spans="1:5">
      <c r="A377" s="68"/>
      <c r="B377" s="64"/>
      <c r="C377" s="38" t="s">
        <v>8</v>
      </c>
      <c r="D377" s="20">
        <f>'приложение 9'!H299</f>
        <v>0</v>
      </c>
      <c r="E377" s="20">
        <f>'приложение 9'!I299</f>
        <v>0</v>
      </c>
    </row>
    <row r="378" spans="1:5">
      <c r="A378" s="68"/>
      <c r="B378" s="64"/>
      <c r="C378" s="38" t="s">
        <v>9</v>
      </c>
      <c r="D378" s="20"/>
      <c r="E378" s="20"/>
    </row>
    <row r="379" spans="1:5">
      <c r="A379" s="68"/>
      <c r="B379" s="64"/>
      <c r="C379" s="38" t="s">
        <v>10</v>
      </c>
      <c r="D379" s="20"/>
      <c r="E379" s="20"/>
    </row>
    <row r="380" spans="1:5">
      <c r="A380" s="68"/>
      <c r="B380" s="64"/>
      <c r="C380" s="38" t="s">
        <v>11</v>
      </c>
      <c r="D380" s="20"/>
      <c r="E380" s="20"/>
    </row>
    <row r="381" spans="1:5">
      <c r="A381" s="68"/>
      <c r="B381" s="64"/>
      <c r="C381" s="38" t="s">
        <v>12</v>
      </c>
      <c r="D381" s="20"/>
      <c r="E381" s="20"/>
    </row>
    <row r="382" spans="1:5" ht="20.25" customHeight="1">
      <c r="A382" s="69"/>
      <c r="B382" s="65"/>
      <c r="C382" s="38" t="s">
        <v>13</v>
      </c>
      <c r="D382" s="20"/>
      <c r="E382" s="20"/>
    </row>
    <row r="383" spans="1:5" ht="14.25" customHeight="1">
      <c r="A383" s="67" t="s">
        <v>22</v>
      </c>
      <c r="B383" s="63" t="s">
        <v>175</v>
      </c>
      <c r="C383" s="4" t="s">
        <v>6</v>
      </c>
      <c r="D383" s="20">
        <f>SUM(D385:D390)</f>
        <v>140.5</v>
      </c>
      <c r="E383" s="20">
        <f>SUM(E385:E390)</f>
        <v>140.5</v>
      </c>
    </row>
    <row r="384" spans="1:5">
      <c r="A384" s="68"/>
      <c r="B384" s="64"/>
      <c r="C384" s="4" t="s">
        <v>7</v>
      </c>
      <c r="D384" s="20"/>
      <c r="E384" s="20"/>
    </row>
    <row r="385" spans="1:5">
      <c r="A385" s="68"/>
      <c r="B385" s="64"/>
      <c r="C385" s="4" t="s">
        <v>8</v>
      </c>
      <c r="D385" s="20">
        <f>'приложение 9'!H301</f>
        <v>140.5</v>
      </c>
      <c r="E385" s="20">
        <f>'приложение 9'!I301</f>
        <v>140.5</v>
      </c>
    </row>
    <row r="386" spans="1:5">
      <c r="A386" s="68"/>
      <c r="B386" s="64"/>
      <c r="C386" s="4" t="s">
        <v>9</v>
      </c>
      <c r="D386" s="20"/>
      <c r="E386" s="20"/>
    </row>
    <row r="387" spans="1:5">
      <c r="A387" s="68"/>
      <c r="B387" s="64"/>
      <c r="C387" s="4" t="s">
        <v>10</v>
      </c>
      <c r="D387" s="20"/>
      <c r="E387" s="20"/>
    </row>
    <row r="388" spans="1:5">
      <c r="A388" s="68"/>
      <c r="B388" s="64"/>
      <c r="C388" s="4" t="s">
        <v>11</v>
      </c>
      <c r="D388" s="20"/>
      <c r="E388" s="20"/>
    </row>
    <row r="389" spans="1:5">
      <c r="A389" s="68"/>
      <c r="B389" s="64"/>
      <c r="C389" s="4" t="s">
        <v>12</v>
      </c>
      <c r="D389" s="20"/>
      <c r="E389" s="20"/>
    </row>
    <row r="390" spans="1:5">
      <c r="A390" s="69"/>
      <c r="B390" s="65"/>
      <c r="C390" s="4" t="s">
        <v>13</v>
      </c>
      <c r="D390" s="20"/>
      <c r="E390" s="20"/>
    </row>
    <row r="391" spans="1:5" ht="14.25" customHeight="1">
      <c r="A391" s="67" t="s">
        <v>23</v>
      </c>
      <c r="B391" s="63" t="s">
        <v>176</v>
      </c>
      <c r="C391" s="23" t="s">
        <v>6</v>
      </c>
      <c r="D391" s="20">
        <f>SUM(D393:D398)</f>
        <v>0</v>
      </c>
      <c r="E391" s="20">
        <f>SUM(E393:E398)</f>
        <v>0</v>
      </c>
    </row>
    <row r="392" spans="1:5">
      <c r="A392" s="68"/>
      <c r="B392" s="64"/>
      <c r="C392" s="23" t="s">
        <v>7</v>
      </c>
      <c r="D392" s="20"/>
      <c r="E392" s="20"/>
    </row>
    <row r="393" spans="1:5">
      <c r="A393" s="68"/>
      <c r="B393" s="64"/>
      <c r="C393" s="23" t="s">
        <v>8</v>
      </c>
      <c r="D393" s="20"/>
      <c r="E393" s="20"/>
    </row>
    <row r="394" spans="1:5">
      <c r="A394" s="68"/>
      <c r="B394" s="64"/>
      <c r="C394" s="23" t="s">
        <v>9</v>
      </c>
      <c r="D394" s="20">
        <f>'приложение 9'!H303</f>
        <v>0</v>
      </c>
      <c r="E394" s="20">
        <f>'приложение 9'!I303</f>
        <v>0</v>
      </c>
    </row>
    <row r="395" spans="1:5">
      <c r="A395" s="68"/>
      <c r="B395" s="64"/>
      <c r="C395" s="23" t="s">
        <v>10</v>
      </c>
      <c r="D395" s="20"/>
      <c r="E395" s="20"/>
    </row>
    <row r="396" spans="1:5">
      <c r="A396" s="68"/>
      <c r="B396" s="64"/>
      <c r="C396" s="23" t="s">
        <v>11</v>
      </c>
      <c r="D396" s="20"/>
      <c r="E396" s="20"/>
    </row>
    <row r="397" spans="1:5">
      <c r="A397" s="68"/>
      <c r="B397" s="64"/>
      <c r="C397" s="23" t="s">
        <v>12</v>
      </c>
      <c r="D397" s="20"/>
      <c r="E397" s="20"/>
    </row>
    <row r="398" spans="1:5">
      <c r="A398" s="69"/>
      <c r="B398" s="65"/>
      <c r="C398" s="23" t="s">
        <v>13</v>
      </c>
      <c r="D398" s="20"/>
      <c r="E398" s="20"/>
    </row>
    <row r="399" spans="1:5" ht="14.25" customHeight="1">
      <c r="A399" s="67" t="s">
        <v>24</v>
      </c>
      <c r="B399" s="63" t="s">
        <v>349</v>
      </c>
      <c r="C399" s="38" t="s">
        <v>6</v>
      </c>
      <c r="D399" s="20">
        <f>SUM(D401:D406)</f>
        <v>0</v>
      </c>
      <c r="E399" s="20">
        <f>SUM(E401:E406)</f>
        <v>0</v>
      </c>
    </row>
    <row r="400" spans="1:5">
      <c r="A400" s="68"/>
      <c r="B400" s="64"/>
      <c r="C400" s="38" t="s">
        <v>7</v>
      </c>
      <c r="D400" s="20"/>
      <c r="E400" s="20"/>
    </row>
    <row r="401" spans="1:5">
      <c r="A401" s="68"/>
      <c r="B401" s="64"/>
      <c r="C401" s="38" t="s">
        <v>8</v>
      </c>
      <c r="D401" s="20"/>
      <c r="E401" s="20"/>
    </row>
    <row r="402" spans="1:5">
      <c r="A402" s="68"/>
      <c r="B402" s="64"/>
      <c r="C402" s="38" t="s">
        <v>9</v>
      </c>
      <c r="D402" s="20">
        <f>'приложение 9'!H305</f>
        <v>0</v>
      </c>
      <c r="E402" s="20">
        <f>'приложение 9'!I305</f>
        <v>0</v>
      </c>
    </row>
    <row r="403" spans="1:5">
      <c r="A403" s="68"/>
      <c r="B403" s="64"/>
      <c r="C403" s="38" t="s">
        <v>10</v>
      </c>
      <c r="D403" s="20"/>
      <c r="E403" s="20"/>
    </row>
    <row r="404" spans="1:5">
      <c r="A404" s="68"/>
      <c r="B404" s="64"/>
      <c r="C404" s="38" t="s">
        <v>11</v>
      </c>
      <c r="D404" s="20"/>
      <c r="E404" s="20"/>
    </row>
    <row r="405" spans="1:5">
      <c r="A405" s="68"/>
      <c r="B405" s="64"/>
      <c r="C405" s="38" t="s">
        <v>12</v>
      </c>
      <c r="D405" s="20"/>
      <c r="E405" s="20"/>
    </row>
    <row r="406" spans="1:5">
      <c r="A406" s="69"/>
      <c r="B406" s="65"/>
      <c r="C406" s="38" t="s">
        <v>13</v>
      </c>
      <c r="D406" s="20"/>
      <c r="E406" s="20"/>
    </row>
    <row r="407" spans="1:5" ht="14.25" customHeight="1">
      <c r="A407" s="67" t="s">
        <v>25</v>
      </c>
      <c r="B407" s="63" t="s">
        <v>178</v>
      </c>
      <c r="C407" s="38" t="s">
        <v>6</v>
      </c>
      <c r="D407" s="20">
        <f>SUM(D409:D414)</f>
        <v>2251.8326999999999</v>
      </c>
      <c r="E407" s="20">
        <f>SUM(E409:E414)</f>
        <v>2208.9007000000001</v>
      </c>
    </row>
    <row r="408" spans="1:5">
      <c r="A408" s="68"/>
      <c r="B408" s="64"/>
      <c r="C408" s="38" t="s">
        <v>7</v>
      </c>
      <c r="D408" s="20"/>
      <c r="E408" s="20"/>
    </row>
    <row r="409" spans="1:5">
      <c r="A409" s="68"/>
      <c r="B409" s="64"/>
      <c r="C409" s="38" t="s">
        <v>8</v>
      </c>
      <c r="D409" s="20"/>
      <c r="E409" s="20"/>
    </row>
    <row r="410" spans="1:5">
      <c r="A410" s="68"/>
      <c r="B410" s="64"/>
      <c r="C410" s="38" t="s">
        <v>9</v>
      </c>
      <c r="D410" s="20">
        <f>'приложение 9'!H307</f>
        <v>2251.8326999999999</v>
      </c>
      <c r="E410" s="20">
        <f>'приложение 9'!I307</f>
        <v>2208.9007000000001</v>
      </c>
    </row>
    <row r="411" spans="1:5">
      <c r="A411" s="68"/>
      <c r="B411" s="64"/>
      <c r="C411" s="38" t="s">
        <v>10</v>
      </c>
      <c r="D411" s="20"/>
      <c r="E411" s="20"/>
    </row>
    <row r="412" spans="1:5">
      <c r="A412" s="68"/>
      <c r="B412" s="64"/>
      <c r="C412" s="38" t="s">
        <v>11</v>
      </c>
      <c r="D412" s="20"/>
      <c r="E412" s="20"/>
    </row>
    <row r="413" spans="1:5">
      <c r="A413" s="68"/>
      <c r="B413" s="64"/>
      <c r="C413" s="38" t="s">
        <v>12</v>
      </c>
      <c r="D413" s="20"/>
      <c r="E413" s="20"/>
    </row>
    <row r="414" spans="1:5">
      <c r="A414" s="69"/>
      <c r="B414" s="65"/>
      <c r="C414" s="38" t="s">
        <v>13</v>
      </c>
      <c r="D414" s="20"/>
      <c r="E414" s="20"/>
    </row>
    <row r="415" spans="1:5" ht="14.25" customHeight="1">
      <c r="A415" s="67" t="s">
        <v>26</v>
      </c>
      <c r="B415" s="63" t="s">
        <v>178</v>
      </c>
      <c r="C415" s="23" t="s">
        <v>6</v>
      </c>
      <c r="D415" s="20">
        <f>SUM(D417:D422)</f>
        <v>304.06729999999999</v>
      </c>
      <c r="E415" s="20">
        <f>SUM(E417:E422)</f>
        <v>304.06729999999999</v>
      </c>
    </row>
    <row r="416" spans="1:5">
      <c r="A416" s="68"/>
      <c r="B416" s="64"/>
      <c r="C416" s="23" t="s">
        <v>7</v>
      </c>
      <c r="D416" s="20"/>
      <c r="E416" s="20"/>
    </row>
    <row r="417" spans="1:5">
      <c r="A417" s="68"/>
      <c r="B417" s="64"/>
      <c r="C417" s="23" t="s">
        <v>8</v>
      </c>
      <c r="D417" s="20"/>
      <c r="E417" s="20"/>
    </row>
    <row r="418" spans="1:5">
      <c r="A418" s="68"/>
      <c r="B418" s="64"/>
      <c r="C418" s="23" t="s">
        <v>9</v>
      </c>
      <c r="D418" s="20">
        <f>'приложение 9'!H309</f>
        <v>304.06729999999999</v>
      </c>
      <c r="E418" s="20">
        <f>'приложение 9'!I309</f>
        <v>304.06729999999999</v>
      </c>
    </row>
    <row r="419" spans="1:5">
      <c r="A419" s="68"/>
      <c r="B419" s="64"/>
      <c r="C419" s="23" t="s">
        <v>10</v>
      </c>
      <c r="D419" s="20"/>
      <c r="E419" s="20"/>
    </row>
    <row r="420" spans="1:5">
      <c r="A420" s="68"/>
      <c r="B420" s="64"/>
      <c r="C420" s="23" t="s">
        <v>11</v>
      </c>
      <c r="D420" s="20"/>
      <c r="E420" s="20"/>
    </row>
    <row r="421" spans="1:5">
      <c r="A421" s="68"/>
      <c r="B421" s="64"/>
      <c r="C421" s="23" t="s">
        <v>12</v>
      </c>
      <c r="D421" s="20"/>
      <c r="E421" s="20"/>
    </row>
    <row r="422" spans="1:5">
      <c r="A422" s="69"/>
      <c r="B422" s="65"/>
      <c r="C422" s="23" t="s">
        <v>13</v>
      </c>
      <c r="D422" s="20"/>
      <c r="E422" s="20"/>
    </row>
    <row r="423" spans="1:5" ht="14.25" customHeight="1">
      <c r="A423" s="67" t="s">
        <v>27</v>
      </c>
      <c r="B423" s="63" t="s">
        <v>179</v>
      </c>
      <c r="C423" s="23" t="s">
        <v>6</v>
      </c>
      <c r="D423" s="20">
        <f>SUM(D425:D430)</f>
        <v>636.20000000000005</v>
      </c>
      <c r="E423" s="20">
        <f>SUM(E425:E430)</f>
        <v>636.06700000000001</v>
      </c>
    </row>
    <row r="424" spans="1:5">
      <c r="A424" s="68"/>
      <c r="B424" s="64"/>
      <c r="C424" s="23" t="s">
        <v>7</v>
      </c>
      <c r="D424" s="20"/>
      <c r="E424" s="20"/>
    </row>
    <row r="425" spans="1:5">
      <c r="A425" s="68"/>
      <c r="B425" s="64"/>
      <c r="C425" s="23" t="s">
        <v>8</v>
      </c>
      <c r="D425" s="20"/>
      <c r="E425" s="20"/>
    </row>
    <row r="426" spans="1:5">
      <c r="A426" s="68"/>
      <c r="B426" s="64"/>
      <c r="C426" s="23" t="s">
        <v>9</v>
      </c>
      <c r="D426" s="20">
        <f>'приложение 9'!H311</f>
        <v>636.20000000000005</v>
      </c>
      <c r="E426" s="20">
        <f>'приложение 9'!I311</f>
        <v>636.06700000000001</v>
      </c>
    </row>
    <row r="427" spans="1:5">
      <c r="A427" s="68"/>
      <c r="B427" s="64"/>
      <c r="C427" s="23" t="s">
        <v>10</v>
      </c>
      <c r="D427" s="20"/>
      <c r="E427" s="20"/>
    </row>
    <row r="428" spans="1:5">
      <c r="A428" s="68"/>
      <c r="B428" s="64"/>
      <c r="C428" s="23" t="s">
        <v>11</v>
      </c>
      <c r="D428" s="20"/>
      <c r="E428" s="20"/>
    </row>
    <row r="429" spans="1:5">
      <c r="A429" s="68"/>
      <c r="B429" s="64"/>
      <c r="C429" s="23" t="s">
        <v>12</v>
      </c>
      <c r="D429" s="20"/>
      <c r="E429" s="20"/>
    </row>
    <row r="430" spans="1:5">
      <c r="A430" s="69"/>
      <c r="B430" s="65"/>
      <c r="C430" s="23" t="s">
        <v>13</v>
      </c>
      <c r="D430" s="20"/>
      <c r="E430" s="20"/>
    </row>
    <row r="431" spans="1:5" ht="14.25" customHeight="1">
      <c r="A431" s="67" t="s">
        <v>369</v>
      </c>
      <c r="B431" s="63" t="s">
        <v>31</v>
      </c>
      <c r="C431" s="23" t="s">
        <v>6</v>
      </c>
      <c r="D431" s="20">
        <f>SUM(D433:D438)</f>
        <v>137.76022</v>
      </c>
      <c r="E431" s="20">
        <f>SUM(E433:E438)</f>
        <v>130.13766999999999</v>
      </c>
    </row>
    <row r="432" spans="1:5">
      <c r="A432" s="68"/>
      <c r="B432" s="64"/>
      <c r="C432" s="23" t="s">
        <v>7</v>
      </c>
      <c r="D432" s="20"/>
      <c r="E432" s="20"/>
    </row>
    <row r="433" spans="1:5">
      <c r="A433" s="68"/>
      <c r="B433" s="64"/>
      <c r="C433" s="23" t="s">
        <v>8</v>
      </c>
      <c r="D433" s="20"/>
      <c r="E433" s="20"/>
    </row>
    <row r="434" spans="1:5">
      <c r="A434" s="68"/>
      <c r="B434" s="64"/>
      <c r="C434" s="23" t="s">
        <v>9</v>
      </c>
      <c r="D434" s="20"/>
      <c r="E434" s="20"/>
    </row>
    <row r="435" spans="1:5">
      <c r="A435" s="68"/>
      <c r="B435" s="64"/>
      <c r="C435" s="23" t="s">
        <v>10</v>
      </c>
      <c r="D435" s="20">
        <f>'приложение 9'!H313</f>
        <v>137.76022</v>
      </c>
      <c r="E435" s="20">
        <f>'приложение 9'!I313</f>
        <v>130.13766999999999</v>
      </c>
    </row>
    <row r="436" spans="1:5">
      <c r="A436" s="68"/>
      <c r="B436" s="64"/>
      <c r="C436" s="23" t="s">
        <v>11</v>
      </c>
      <c r="D436" s="20"/>
      <c r="E436" s="20"/>
    </row>
    <row r="437" spans="1:5">
      <c r="A437" s="68"/>
      <c r="B437" s="64"/>
      <c r="C437" s="23" t="s">
        <v>12</v>
      </c>
      <c r="D437" s="20"/>
      <c r="E437" s="20"/>
    </row>
    <row r="438" spans="1:5">
      <c r="A438" s="69"/>
      <c r="B438" s="65"/>
      <c r="C438" s="23" t="s">
        <v>13</v>
      </c>
      <c r="D438" s="20"/>
      <c r="E438" s="20"/>
    </row>
    <row r="439" spans="1:5" ht="14.25" customHeight="1">
      <c r="A439" s="67" t="s">
        <v>370</v>
      </c>
      <c r="B439" s="63" t="s">
        <v>352</v>
      </c>
      <c r="C439" s="38" t="s">
        <v>6</v>
      </c>
      <c r="D439" s="20">
        <f>SUM(D441:D446)</f>
        <v>0</v>
      </c>
      <c r="E439" s="20">
        <f>SUM(E441:E446)</f>
        <v>0</v>
      </c>
    </row>
    <row r="440" spans="1:5">
      <c r="A440" s="68"/>
      <c r="B440" s="64"/>
      <c r="C440" s="38" t="s">
        <v>7</v>
      </c>
      <c r="D440" s="20"/>
      <c r="E440" s="20"/>
    </row>
    <row r="441" spans="1:5">
      <c r="A441" s="68"/>
      <c r="B441" s="64"/>
      <c r="C441" s="38" t="s">
        <v>8</v>
      </c>
      <c r="D441" s="20"/>
      <c r="E441" s="20"/>
    </row>
    <row r="442" spans="1:5">
      <c r="A442" s="68"/>
      <c r="B442" s="64"/>
      <c r="C442" s="38" t="s">
        <v>9</v>
      </c>
      <c r="D442" s="20"/>
      <c r="E442" s="20"/>
    </row>
    <row r="443" spans="1:5">
      <c r="A443" s="68"/>
      <c r="B443" s="64"/>
      <c r="C443" s="38" t="s">
        <v>10</v>
      </c>
      <c r="D443" s="20">
        <f>'приложение 9'!H315</f>
        <v>0</v>
      </c>
      <c r="E443" s="20">
        <f>'приложение 9'!I315</f>
        <v>0</v>
      </c>
    </row>
    <row r="444" spans="1:5">
      <c r="A444" s="68"/>
      <c r="B444" s="64"/>
      <c r="C444" s="38" t="s">
        <v>11</v>
      </c>
      <c r="D444" s="20"/>
      <c r="E444" s="20"/>
    </row>
    <row r="445" spans="1:5">
      <c r="A445" s="68"/>
      <c r="B445" s="64"/>
      <c r="C445" s="38" t="s">
        <v>12</v>
      </c>
      <c r="D445" s="20"/>
      <c r="E445" s="20"/>
    </row>
    <row r="446" spans="1:5">
      <c r="A446" s="69"/>
      <c r="B446" s="65"/>
      <c r="C446" s="38" t="s">
        <v>13</v>
      </c>
      <c r="D446" s="20"/>
      <c r="E446" s="20"/>
    </row>
    <row r="447" spans="1:5" ht="14.25" customHeight="1">
      <c r="A447" s="67" t="s">
        <v>371</v>
      </c>
      <c r="B447" s="63" t="s">
        <v>180</v>
      </c>
      <c r="C447" s="38" t="s">
        <v>6</v>
      </c>
      <c r="D447" s="20">
        <f>SUM(D449:D454)</f>
        <v>0</v>
      </c>
      <c r="E447" s="20">
        <f>SUM(E449:E454)</f>
        <v>0</v>
      </c>
    </row>
    <row r="448" spans="1:5">
      <c r="A448" s="68"/>
      <c r="B448" s="64"/>
      <c r="C448" s="38" t="s">
        <v>7</v>
      </c>
      <c r="D448" s="20"/>
      <c r="E448" s="20"/>
    </row>
    <row r="449" spans="1:5">
      <c r="A449" s="68"/>
      <c r="B449" s="64"/>
      <c r="C449" s="38" t="s">
        <v>8</v>
      </c>
      <c r="D449" s="20"/>
      <c r="E449" s="20"/>
    </row>
    <row r="450" spans="1:5">
      <c r="A450" s="68"/>
      <c r="B450" s="64"/>
      <c r="C450" s="38" t="s">
        <v>9</v>
      </c>
      <c r="D450" s="20"/>
      <c r="E450" s="20"/>
    </row>
    <row r="451" spans="1:5">
      <c r="A451" s="68"/>
      <c r="B451" s="64"/>
      <c r="C451" s="38" t="s">
        <v>10</v>
      </c>
      <c r="D451" s="20">
        <f>'приложение 9'!H317</f>
        <v>0</v>
      </c>
      <c r="E451" s="20">
        <f>'приложение 9'!I317</f>
        <v>0</v>
      </c>
    </row>
    <row r="452" spans="1:5">
      <c r="A452" s="68"/>
      <c r="B452" s="64"/>
      <c r="C452" s="38" t="s">
        <v>11</v>
      </c>
      <c r="D452" s="20"/>
      <c r="E452" s="20"/>
    </row>
    <row r="453" spans="1:5">
      <c r="A453" s="68"/>
      <c r="B453" s="64"/>
      <c r="C453" s="38" t="s">
        <v>12</v>
      </c>
      <c r="D453" s="20"/>
      <c r="E453" s="20"/>
    </row>
    <row r="454" spans="1:5">
      <c r="A454" s="69"/>
      <c r="B454" s="65"/>
      <c r="C454" s="38" t="s">
        <v>13</v>
      </c>
      <c r="D454" s="20"/>
      <c r="E454" s="20"/>
    </row>
    <row r="455" spans="1:5" ht="14.25" customHeight="1">
      <c r="A455" s="67" t="s">
        <v>377</v>
      </c>
      <c r="B455" s="63" t="s">
        <v>181</v>
      </c>
      <c r="C455" s="23" t="s">
        <v>6</v>
      </c>
      <c r="D455" s="20">
        <f>SUM(D457:D462)</f>
        <v>0</v>
      </c>
      <c r="E455" s="20">
        <f>SUM(E457:E462)</f>
        <v>0</v>
      </c>
    </row>
    <row r="456" spans="1:5">
      <c r="A456" s="68"/>
      <c r="B456" s="64"/>
      <c r="C456" s="23" t="s">
        <v>7</v>
      </c>
      <c r="D456" s="20"/>
      <c r="E456" s="20"/>
    </row>
    <row r="457" spans="1:5">
      <c r="A457" s="68"/>
      <c r="B457" s="64"/>
      <c r="C457" s="23" t="s">
        <v>8</v>
      </c>
      <c r="D457" s="20"/>
      <c r="E457" s="20"/>
    </row>
    <row r="458" spans="1:5">
      <c r="A458" s="68"/>
      <c r="B458" s="64"/>
      <c r="C458" s="23" t="s">
        <v>9</v>
      </c>
      <c r="D458" s="20"/>
      <c r="E458" s="20"/>
    </row>
    <row r="459" spans="1:5">
      <c r="A459" s="68"/>
      <c r="B459" s="64"/>
      <c r="C459" s="23" t="s">
        <v>10</v>
      </c>
      <c r="D459" s="20">
        <f>'приложение 9'!H319</f>
        <v>0</v>
      </c>
      <c r="E459" s="20">
        <f>'приложение 9'!I319</f>
        <v>0</v>
      </c>
    </row>
    <row r="460" spans="1:5">
      <c r="A460" s="68"/>
      <c r="B460" s="64"/>
      <c r="C460" s="23" t="s">
        <v>11</v>
      </c>
      <c r="D460" s="20"/>
      <c r="E460" s="20"/>
    </row>
    <row r="461" spans="1:5">
      <c r="A461" s="68"/>
      <c r="B461" s="64"/>
      <c r="C461" s="23" t="s">
        <v>12</v>
      </c>
      <c r="D461" s="20"/>
      <c r="E461" s="20"/>
    </row>
    <row r="462" spans="1:5">
      <c r="A462" s="69"/>
      <c r="B462" s="65"/>
      <c r="C462" s="23" t="s">
        <v>13</v>
      </c>
      <c r="D462" s="20"/>
      <c r="E462" s="20"/>
    </row>
    <row r="463" spans="1:5" ht="14.25" customHeight="1">
      <c r="A463" s="67" t="s">
        <v>375</v>
      </c>
      <c r="B463" s="63" t="s">
        <v>378</v>
      </c>
      <c r="C463" s="38" t="s">
        <v>6</v>
      </c>
      <c r="D463" s="20">
        <f t="shared" ref="D463:E463" si="31">SUM(D465:D470)</f>
        <v>5298.3071500000005</v>
      </c>
      <c r="E463" s="20">
        <f t="shared" si="31"/>
        <v>5298.3071399999999</v>
      </c>
    </row>
    <row r="464" spans="1:5">
      <c r="A464" s="68"/>
      <c r="B464" s="64"/>
      <c r="C464" s="38" t="s">
        <v>7</v>
      </c>
      <c r="D464" s="20"/>
      <c r="E464" s="20"/>
    </row>
    <row r="465" spans="1:5">
      <c r="A465" s="68"/>
      <c r="B465" s="64"/>
      <c r="C465" s="38" t="s">
        <v>8</v>
      </c>
      <c r="D465" s="20">
        <f>'приложение 9'!H322</f>
        <v>1494.1226200000001</v>
      </c>
      <c r="E465" s="20">
        <f>'приложение 9'!I322</f>
        <v>1494.1226099999999</v>
      </c>
    </row>
    <row r="466" spans="1:5">
      <c r="A466" s="68"/>
      <c r="B466" s="64"/>
      <c r="C466" s="38" t="s">
        <v>9</v>
      </c>
      <c r="D466" s="20">
        <f>'приложение 9'!H323</f>
        <v>3274.3538100000001</v>
      </c>
      <c r="E466" s="20">
        <f>'приложение 9'!I323</f>
        <v>3274.3538100000001</v>
      </c>
    </row>
    <row r="467" spans="1:5">
      <c r="A467" s="68"/>
      <c r="B467" s="64"/>
      <c r="C467" s="38" t="s">
        <v>10</v>
      </c>
      <c r="D467" s="20">
        <f>'приложение 9'!H321</f>
        <v>529.83072000000004</v>
      </c>
      <c r="E467" s="20">
        <f>'приложение 9'!I321</f>
        <v>529.83072000000004</v>
      </c>
    </row>
    <row r="468" spans="1:5">
      <c r="A468" s="68"/>
      <c r="B468" s="64"/>
      <c r="C468" s="38" t="s">
        <v>11</v>
      </c>
      <c r="D468" s="20"/>
      <c r="E468" s="20"/>
    </row>
    <row r="469" spans="1:5">
      <c r="A469" s="68"/>
      <c r="B469" s="64"/>
      <c r="C469" s="38" t="s">
        <v>12</v>
      </c>
      <c r="D469" s="20"/>
      <c r="E469" s="20"/>
    </row>
    <row r="470" spans="1:5">
      <c r="A470" s="69"/>
      <c r="B470" s="65"/>
      <c r="C470" s="38" t="s">
        <v>13</v>
      </c>
      <c r="D470" s="20"/>
      <c r="E470" s="20"/>
    </row>
    <row r="471" spans="1:5" ht="13.5" customHeight="1">
      <c r="A471" s="70" t="s">
        <v>5</v>
      </c>
      <c r="B471" s="71" t="s">
        <v>251</v>
      </c>
      <c r="C471" s="4" t="s">
        <v>6</v>
      </c>
      <c r="D471" s="24">
        <f>SUM(D473:D480)</f>
        <v>40719.455999999998</v>
      </c>
      <c r="E471" s="24">
        <f>SUM(E473:E480)</f>
        <v>40556.853060000001</v>
      </c>
    </row>
    <row r="472" spans="1:5">
      <c r="A472" s="70"/>
      <c r="B472" s="71"/>
      <c r="C472" s="4" t="s">
        <v>7</v>
      </c>
      <c r="D472" s="18"/>
      <c r="E472" s="18"/>
    </row>
    <row r="473" spans="1:5">
      <c r="A473" s="70"/>
      <c r="B473" s="71"/>
      <c r="C473" s="4" t="s">
        <v>8</v>
      </c>
      <c r="D473" s="19"/>
      <c r="E473" s="19"/>
    </row>
    <row r="474" spans="1:5">
      <c r="A474" s="70"/>
      <c r="B474" s="71"/>
      <c r="C474" s="4" t="s">
        <v>9</v>
      </c>
      <c r="D474" s="20">
        <f t="shared" ref="D474:E474" si="32">D484+D494+D502</f>
        <v>9.58</v>
      </c>
      <c r="E474" s="20">
        <f t="shared" si="32"/>
        <v>9.58</v>
      </c>
    </row>
    <row r="475" spans="1:5" ht="26.4">
      <c r="A475" s="70"/>
      <c r="B475" s="71"/>
      <c r="C475" s="23" t="s">
        <v>255</v>
      </c>
      <c r="D475" s="20">
        <f t="shared" ref="D475:E475" si="33">D485</f>
        <v>19573.982</v>
      </c>
      <c r="E475" s="20">
        <f t="shared" si="33"/>
        <v>19573.982</v>
      </c>
    </row>
    <row r="476" spans="1:5" ht="26.4">
      <c r="A476" s="70"/>
      <c r="B476" s="71"/>
      <c r="C476" s="23" t="s">
        <v>256</v>
      </c>
      <c r="D476" s="20">
        <f t="shared" ref="D476:E476" si="34">D486</f>
        <v>31.3</v>
      </c>
      <c r="E476" s="20">
        <f t="shared" si="34"/>
        <v>0</v>
      </c>
    </row>
    <row r="477" spans="1:5">
      <c r="A477" s="70"/>
      <c r="B477" s="71"/>
      <c r="C477" s="4" t="s">
        <v>10</v>
      </c>
      <c r="D477" s="20">
        <f t="shared" ref="D477:E477" si="35">D487+D495+D503</f>
        <v>21104.593999999997</v>
      </c>
      <c r="E477" s="20">
        <f t="shared" si="35"/>
        <v>20973.29106</v>
      </c>
    </row>
    <row r="478" spans="1:5">
      <c r="A478" s="70"/>
      <c r="B478" s="71"/>
      <c r="C478" s="4" t="s">
        <v>11</v>
      </c>
      <c r="D478" s="20"/>
      <c r="E478" s="20"/>
    </row>
    <row r="479" spans="1:5">
      <c r="A479" s="70"/>
      <c r="B479" s="71"/>
      <c r="C479" s="4" t="s">
        <v>12</v>
      </c>
      <c r="D479" s="20"/>
      <c r="E479" s="20"/>
    </row>
    <row r="480" spans="1:5">
      <c r="A480" s="70"/>
      <c r="B480" s="71"/>
      <c r="C480" s="4" t="s">
        <v>13</v>
      </c>
      <c r="D480" s="20"/>
      <c r="E480" s="20"/>
    </row>
    <row r="481" spans="1:5" ht="13.5" customHeight="1">
      <c r="A481" s="66" t="s">
        <v>15</v>
      </c>
      <c r="B481" s="66" t="s">
        <v>252</v>
      </c>
      <c r="C481" s="4" t="s">
        <v>6</v>
      </c>
      <c r="D481" s="20">
        <f>SUM(D483:D490)</f>
        <v>26968.917999999998</v>
      </c>
      <c r="E481" s="20">
        <f>SUM(E483:E490)</f>
        <v>26937.618000000002</v>
      </c>
    </row>
    <row r="482" spans="1:5">
      <c r="A482" s="66"/>
      <c r="B482" s="66"/>
      <c r="C482" s="4" t="s">
        <v>7</v>
      </c>
      <c r="D482" s="20"/>
      <c r="E482" s="20"/>
    </row>
    <row r="483" spans="1:5">
      <c r="A483" s="66"/>
      <c r="B483" s="66"/>
      <c r="C483" s="4" t="s">
        <v>16</v>
      </c>
      <c r="D483" s="20"/>
      <c r="E483" s="20"/>
    </row>
    <row r="484" spans="1:5">
      <c r="A484" s="66"/>
      <c r="B484" s="66"/>
      <c r="C484" s="4" t="s">
        <v>9</v>
      </c>
      <c r="D484" s="20"/>
      <c r="E484" s="20"/>
    </row>
    <row r="485" spans="1:5" ht="26.4">
      <c r="A485" s="66"/>
      <c r="B485" s="66"/>
      <c r="C485" s="23" t="s">
        <v>255</v>
      </c>
      <c r="D485" s="20">
        <f>'приложение 9'!H331+'приложение 9'!H332+'приложение 9'!H334</f>
        <v>19573.982</v>
      </c>
      <c r="E485" s="20">
        <f>'приложение 9'!I331+'приложение 9'!I332+'приложение 9'!I334</f>
        <v>19573.982</v>
      </c>
    </row>
    <row r="486" spans="1:5" ht="26.4">
      <c r="A486" s="66"/>
      <c r="B486" s="66"/>
      <c r="C486" s="23" t="s">
        <v>256</v>
      </c>
      <c r="D486" s="20">
        <f>'приложение 9'!H335</f>
        <v>31.3</v>
      </c>
      <c r="E486" s="20">
        <f>'приложение 9'!I335</f>
        <v>0</v>
      </c>
    </row>
    <row r="487" spans="1:5">
      <c r="A487" s="66"/>
      <c r="B487" s="66"/>
      <c r="C487" s="4" t="s">
        <v>10</v>
      </c>
      <c r="D487" s="2">
        <f>'приложение 9'!H333</f>
        <v>7363.6360000000004</v>
      </c>
      <c r="E487" s="2">
        <f>'приложение 9'!I333</f>
        <v>7363.6360000000004</v>
      </c>
    </row>
    <row r="488" spans="1:5">
      <c r="A488" s="66"/>
      <c r="B488" s="66"/>
      <c r="C488" s="4" t="s">
        <v>11</v>
      </c>
      <c r="D488" s="20"/>
      <c r="E488" s="20"/>
    </row>
    <row r="489" spans="1:5">
      <c r="A489" s="66"/>
      <c r="B489" s="66"/>
      <c r="C489" s="4" t="s">
        <v>12</v>
      </c>
      <c r="D489" s="20"/>
      <c r="E489" s="20"/>
    </row>
    <row r="490" spans="1:5">
      <c r="A490" s="66"/>
      <c r="B490" s="66"/>
      <c r="C490" s="4" t="s">
        <v>13</v>
      </c>
      <c r="D490" s="20"/>
      <c r="E490" s="20"/>
    </row>
    <row r="491" spans="1:5" ht="13.5" customHeight="1">
      <c r="A491" s="66" t="s">
        <v>237</v>
      </c>
      <c r="B491" s="66" t="s">
        <v>253</v>
      </c>
      <c r="C491" s="4" t="s">
        <v>6</v>
      </c>
      <c r="D491" s="20">
        <f>SUM(D493:D498)</f>
        <v>13661</v>
      </c>
      <c r="E491" s="20">
        <f>SUM(E493:E498)</f>
        <v>13529.69706</v>
      </c>
    </row>
    <row r="492" spans="1:5">
      <c r="A492" s="66"/>
      <c r="B492" s="66"/>
      <c r="C492" s="4" t="s">
        <v>7</v>
      </c>
      <c r="D492" s="20"/>
      <c r="E492" s="20"/>
    </row>
    <row r="493" spans="1:5">
      <c r="A493" s="66"/>
      <c r="B493" s="66"/>
      <c r="C493" s="4" t="s">
        <v>17</v>
      </c>
      <c r="D493" s="20"/>
      <c r="E493" s="20"/>
    </row>
    <row r="494" spans="1:5">
      <c r="A494" s="66"/>
      <c r="B494" s="66"/>
      <c r="C494" s="4" t="s">
        <v>9</v>
      </c>
      <c r="D494" s="20"/>
      <c r="E494" s="20"/>
    </row>
    <row r="495" spans="1:5">
      <c r="A495" s="66"/>
      <c r="B495" s="66"/>
      <c r="C495" s="4" t="s">
        <v>10</v>
      </c>
      <c r="D495" s="20">
        <f>'приложение 9'!H337</f>
        <v>13661</v>
      </c>
      <c r="E495" s="20">
        <f>'приложение 9'!I337</f>
        <v>13529.69706</v>
      </c>
    </row>
    <row r="496" spans="1:5">
      <c r="A496" s="66"/>
      <c r="B496" s="66"/>
      <c r="C496" s="4" t="s">
        <v>11</v>
      </c>
      <c r="D496" s="20"/>
      <c r="E496" s="20"/>
    </row>
    <row r="497" spans="1:5">
      <c r="A497" s="66"/>
      <c r="B497" s="66"/>
      <c r="C497" s="4" t="s">
        <v>12</v>
      </c>
      <c r="D497" s="20"/>
      <c r="E497" s="20"/>
    </row>
    <row r="498" spans="1:5">
      <c r="A498" s="66"/>
      <c r="B498" s="66"/>
      <c r="C498" s="4" t="s">
        <v>13</v>
      </c>
      <c r="D498" s="20"/>
      <c r="E498" s="20"/>
    </row>
    <row r="499" spans="1:5" ht="13.5" customHeight="1">
      <c r="A499" s="66" t="s">
        <v>238</v>
      </c>
      <c r="B499" s="66" t="s">
        <v>254</v>
      </c>
      <c r="C499" s="23" t="s">
        <v>6</v>
      </c>
      <c r="D499" s="20">
        <f>SUM(D501:D506)</f>
        <v>89.537999999999997</v>
      </c>
      <c r="E499" s="20">
        <f>SUM(E501:E506)</f>
        <v>89.537999999999997</v>
      </c>
    </row>
    <row r="500" spans="1:5">
      <c r="A500" s="66"/>
      <c r="B500" s="66"/>
      <c r="C500" s="23" t="s">
        <v>7</v>
      </c>
      <c r="D500" s="20"/>
      <c r="E500" s="20"/>
    </row>
    <row r="501" spans="1:5">
      <c r="A501" s="66"/>
      <c r="B501" s="66"/>
      <c r="C501" s="23" t="s">
        <v>17</v>
      </c>
      <c r="D501" s="20"/>
      <c r="E501" s="20"/>
    </row>
    <row r="502" spans="1:5">
      <c r="A502" s="66"/>
      <c r="B502" s="66"/>
      <c r="C502" s="23" t="s">
        <v>9</v>
      </c>
      <c r="D502" s="20">
        <f>'приложение 9'!H340+'приложение 9'!H342</f>
        <v>9.58</v>
      </c>
      <c r="E502" s="20">
        <f>'приложение 9'!I340+'приложение 9'!I342</f>
        <v>9.58</v>
      </c>
    </row>
    <row r="503" spans="1:5">
      <c r="A503" s="66"/>
      <c r="B503" s="66"/>
      <c r="C503" s="23" t="s">
        <v>10</v>
      </c>
      <c r="D503" s="20">
        <f>'приложение 9'!H341+'приложение 9'!H343+'приложение 9'!H344</f>
        <v>79.957999999999998</v>
      </c>
      <c r="E503" s="20">
        <f>'приложение 9'!I341+'приложение 9'!I343+'приложение 9'!I344</f>
        <v>79.957999999999998</v>
      </c>
    </row>
    <row r="504" spans="1:5">
      <c r="A504" s="66"/>
      <c r="B504" s="66"/>
      <c r="C504" s="23" t="s">
        <v>11</v>
      </c>
      <c r="D504" s="20"/>
      <c r="E504" s="20"/>
    </row>
    <row r="505" spans="1:5">
      <c r="A505" s="66"/>
      <c r="B505" s="66"/>
      <c r="C505" s="23" t="s">
        <v>12</v>
      </c>
      <c r="D505" s="20"/>
      <c r="E505" s="20"/>
    </row>
    <row r="506" spans="1:5">
      <c r="A506" s="66"/>
      <c r="B506" s="66"/>
      <c r="C506" s="23" t="s">
        <v>13</v>
      </c>
      <c r="D506" s="20"/>
      <c r="E506" s="20"/>
    </row>
    <row r="507" spans="1:5" ht="13.5" customHeight="1">
      <c r="A507" s="70" t="s">
        <v>5</v>
      </c>
      <c r="B507" s="71" t="s">
        <v>257</v>
      </c>
      <c r="C507" s="4" t="s">
        <v>6</v>
      </c>
      <c r="D507" s="24">
        <f>SUM(D509:D514)</f>
        <v>132069.70000000001</v>
      </c>
      <c r="E507" s="24">
        <f>SUM(E509:E514)</f>
        <v>121223.64710999999</v>
      </c>
    </row>
    <row r="508" spans="1:5">
      <c r="A508" s="70"/>
      <c r="B508" s="71"/>
      <c r="C508" s="4" t="s">
        <v>7</v>
      </c>
      <c r="D508" s="18"/>
      <c r="E508" s="18"/>
    </row>
    <row r="509" spans="1:5">
      <c r="A509" s="70"/>
      <c r="B509" s="71"/>
      <c r="C509" s="4" t="s">
        <v>8</v>
      </c>
      <c r="D509" s="19"/>
      <c r="E509" s="19"/>
    </row>
    <row r="510" spans="1:5">
      <c r="A510" s="70"/>
      <c r="B510" s="71"/>
      <c r="C510" s="4" t="s">
        <v>9</v>
      </c>
      <c r="D510" s="20">
        <f t="shared" ref="D510:E510" si="36">D518+D526+D534</f>
        <v>132028.70000000001</v>
      </c>
      <c r="E510" s="20">
        <f t="shared" si="36"/>
        <v>121182.93</v>
      </c>
    </row>
    <row r="511" spans="1:5">
      <c r="A511" s="70"/>
      <c r="B511" s="71"/>
      <c r="C511" s="4" t="s">
        <v>10</v>
      </c>
      <c r="D511" s="20">
        <f t="shared" ref="D511:E511" si="37">D519+D527+D535</f>
        <v>41</v>
      </c>
      <c r="E511" s="20">
        <f t="shared" si="37"/>
        <v>40.717109999999998</v>
      </c>
    </row>
    <row r="512" spans="1:5">
      <c r="A512" s="70"/>
      <c r="B512" s="71"/>
      <c r="C512" s="4" t="s">
        <v>11</v>
      </c>
      <c r="D512" s="20"/>
      <c r="E512" s="20"/>
    </row>
    <row r="513" spans="1:5">
      <c r="A513" s="70"/>
      <c r="B513" s="71"/>
      <c r="C513" s="4" t="s">
        <v>12</v>
      </c>
      <c r="D513" s="20"/>
      <c r="E513" s="20"/>
    </row>
    <row r="514" spans="1:5">
      <c r="A514" s="70"/>
      <c r="B514" s="71"/>
      <c r="C514" s="4" t="s">
        <v>13</v>
      </c>
      <c r="D514" s="20"/>
      <c r="E514" s="20"/>
    </row>
    <row r="515" spans="1:5" ht="12" customHeight="1">
      <c r="A515" s="67" t="s">
        <v>14</v>
      </c>
      <c r="B515" s="63" t="s">
        <v>207</v>
      </c>
      <c r="C515" s="4" t="s">
        <v>6</v>
      </c>
      <c r="D515" s="20">
        <f>SUM(D517:D522)</f>
        <v>127158.7</v>
      </c>
      <c r="E515" s="20">
        <f>SUM(E517:E522)</f>
        <v>116313.7</v>
      </c>
    </row>
    <row r="516" spans="1:5">
      <c r="A516" s="68"/>
      <c r="B516" s="64"/>
      <c r="C516" s="4" t="s">
        <v>7</v>
      </c>
      <c r="D516" s="20"/>
      <c r="E516" s="20"/>
    </row>
    <row r="517" spans="1:5">
      <c r="A517" s="68"/>
      <c r="B517" s="64"/>
      <c r="C517" s="4" t="s">
        <v>8</v>
      </c>
      <c r="D517" s="20"/>
      <c r="E517" s="20"/>
    </row>
    <row r="518" spans="1:5">
      <c r="A518" s="68"/>
      <c r="B518" s="64"/>
      <c r="C518" s="4" t="s">
        <v>9</v>
      </c>
      <c r="D518" s="20">
        <f>'приложение 9'!H363+'приложение 9'!H364</f>
        <v>127158.7</v>
      </c>
      <c r="E518" s="20">
        <f>'приложение 9'!I363+'приложение 9'!I364</f>
        <v>116313.7</v>
      </c>
    </row>
    <row r="519" spans="1:5">
      <c r="A519" s="68"/>
      <c r="B519" s="64"/>
      <c r="C519" s="4" t="s">
        <v>10</v>
      </c>
      <c r="D519" s="20"/>
      <c r="E519" s="20"/>
    </row>
    <row r="520" spans="1:5">
      <c r="A520" s="68"/>
      <c r="B520" s="64"/>
      <c r="C520" s="4" t="s">
        <v>11</v>
      </c>
      <c r="D520" s="20"/>
      <c r="E520" s="20"/>
    </row>
    <row r="521" spans="1:5">
      <c r="A521" s="68"/>
      <c r="B521" s="64"/>
      <c r="C521" s="4" t="s">
        <v>12</v>
      </c>
      <c r="D521" s="20"/>
      <c r="E521" s="20"/>
    </row>
    <row r="522" spans="1:5">
      <c r="A522" s="69"/>
      <c r="B522" s="65"/>
      <c r="C522" s="4" t="s">
        <v>13</v>
      </c>
      <c r="D522" s="20"/>
      <c r="E522" s="20"/>
    </row>
    <row r="523" spans="1:5" ht="13.5" customHeight="1">
      <c r="A523" s="66" t="s">
        <v>15</v>
      </c>
      <c r="B523" s="66" t="s">
        <v>259</v>
      </c>
      <c r="C523" s="4" t="s">
        <v>6</v>
      </c>
      <c r="D523" s="20">
        <f>SUM(D525:D530)</f>
        <v>0</v>
      </c>
      <c r="E523" s="20">
        <f>SUM(E525:E530)</f>
        <v>0</v>
      </c>
    </row>
    <row r="524" spans="1:5">
      <c r="A524" s="66"/>
      <c r="B524" s="66"/>
      <c r="C524" s="4" t="s">
        <v>7</v>
      </c>
      <c r="D524" s="20"/>
      <c r="E524" s="20"/>
    </row>
    <row r="525" spans="1:5">
      <c r="A525" s="66"/>
      <c r="B525" s="66"/>
      <c r="C525" s="4" t="s">
        <v>16</v>
      </c>
      <c r="D525" s="20"/>
      <c r="E525" s="20"/>
    </row>
    <row r="526" spans="1:5">
      <c r="A526" s="66"/>
      <c r="B526" s="66"/>
      <c r="C526" s="4" t="s">
        <v>9</v>
      </c>
      <c r="D526" s="20"/>
      <c r="E526" s="20"/>
    </row>
    <row r="527" spans="1:5">
      <c r="A527" s="66"/>
      <c r="B527" s="66"/>
      <c r="C527" s="4" t="s">
        <v>10</v>
      </c>
      <c r="D527" s="20">
        <f>'приложение 9'!H353+'приложение 9'!H354+'приложение 9'!H355</f>
        <v>0</v>
      </c>
      <c r="E527" s="20">
        <f>'приложение 9'!I353+'приложение 9'!I354+'приложение 9'!I355</f>
        <v>0</v>
      </c>
    </row>
    <row r="528" spans="1:5">
      <c r="A528" s="66"/>
      <c r="B528" s="66"/>
      <c r="C528" s="4" t="s">
        <v>11</v>
      </c>
      <c r="D528" s="20"/>
      <c r="E528" s="20"/>
    </row>
    <row r="529" spans="1:5">
      <c r="A529" s="66"/>
      <c r="B529" s="66"/>
      <c r="C529" s="4" t="s">
        <v>12</v>
      </c>
      <c r="D529" s="20"/>
      <c r="E529" s="20"/>
    </row>
    <row r="530" spans="1:5">
      <c r="A530" s="66"/>
      <c r="B530" s="66"/>
      <c r="C530" s="4" t="s">
        <v>13</v>
      </c>
      <c r="D530" s="20"/>
      <c r="E530" s="20"/>
    </row>
    <row r="531" spans="1:5" ht="13.5" customHeight="1">
      <c r="A531" s="66" t="s">
        <v>238</v>
      </c>
      <c r="B531" s="66" t="s">
        <v>258</v>
      </c>
      <c r="C531" s="4" t="s">
        <v>6</v>
      </c>
      <c r="D531" s="20">
        <f>SUM(D533:D538)</f>
        <v>4911</v>
      </c>
      <c r="E531" s="20">
        <f>SUM(E533:E538)</f>
        <v>4909.9471100000001</v>
      </c>
    </row>
    <row r="532" spans="1:5">
      <c r="A532" s="66"/>
      <c r="B532" s="66"/>
      <c r="C532" s="4" t="s">
        <v>7</v>
      </c>
      <c r="D532" s="20"/>
      <c r="E532" s="20"/>
    </row>
    <row r="533" spans="1:5">
      <c r="A533" s="66"/>
      <c r="B533" s="66"/>
      <c r="C533" s="4" t="s">
        <v>17</v>
      </c>
      <c r="D533" s="20"/>
      <c r="E533" s="20"/>
    </row>
    <row r="534" spans="1:5">
      <c r="A534" s="66"/>
      <c r="B534" s="66"/>
      <c r="C534" s="4" t="s">
        <v>9</v>
      </c>
      <c r="D534" s="20">
        <f>'приложение 9'!H357+'приложение 9'!H358+'приложение 9'!H359</f>
        <v>4870</v>
      </c>
      <c r="E534" s="20">
        <f>'приложение 9'!I357+'приложение 9'!I358+'приложение 9'!I359</f>
        <v>4869.2300000000005</v>
      </c>
    </row>
    <row r="535" spans="1:5">
      <c r="A535" s="66"/>
      <c r="B535" s="66"/>
      <c r="C535" s="4" t="s">
        <v>10</v>
      </c>
      <c r="D535" s="20">
        <f>'приложение 9'!H360</f>
        <v>41</v>
      </c>
      <c r="E535" s="20">
        <f>'приложение 9'!I360</f>
        <v>40.717109999999998</v>
      </c>
    </row>
    <row r="536" spans="1:5">
      <c r="A536" s="66"/>
      <c r="B536" s="66"/>
      <c r="C536" s="4" t="s">
        <v>11</v>
      </c>
      <c r="D536" s="20"/>
      <c r="E536" s="20"/>
    </row>
    <row r="537" spans="1:5">
      <c r="A537" s="66"/>
      <c r="B537" s="66"/>
      <c r="C537" s="4" t="s">
        <v>12</v>
      </c>
      <c r="D537" s="20"/>
      <c r="E537" s="20"/>
    </row>
    <row r="538" spans="1:5">
      <c r="A538" s="66"/>
      <c r="B538" s="66"/>
      <c r="C538" s="4" t="s">
        <v>13</v>
      </c>
      <c r="D538" s="20"/>
      <c r="E538" s="20"/>
    </row>
    <row r="539" spans="1:5" ht="13.5" customHeight="1">
      <c r="A539" s="70" t="s">
        <v>5</v>
      </c>
      <c r="B539" s="71" t="s">
        <v>260</v>
      </c>
      <c r="C539" s="4" t="s">
        <v>6</v>
      </c>
      <c r="D539" s="24">
        <f>SUM(D541:D546)</f>
        <v>72770.41</v>
      </c>
      <c r="E539" s="24">
        <f>SUM(E541:E546)</f>
        <v>72759.925829999993</v>
      </c>
    </row>
    <row r="540" spans="1:5">
      <c r="A540" s="70"/>
      <c r="B540" s="71"/>
      <c r="C540" s="4" t="s">
        <v>7</v>
      </c>
      <c r="D540" s="25"/>
      <c r="E540" s="25"/>
    </row>
    <row r="541" spans="1:5">
      <c r="A541" s="70"/>
      <c r="B541" s="71"/>
      <c r="C541" s="4" t="s">
        <v>8</v>
      </c>
      <c r="D541" s="19"/>
      <c r="E541" s="19"/>
    </row>
    <row r="542" spans="1:5">
      <c r="A542" s="70"/>
      <c r="B542" s="71"/>
      <c r="C542" s="4" t="s">
        <v>9</v>
      </c>
      <c r="D542" s="20">
        <f>D550+D558</f>
        <v>11107</v>
      </c>
      <c r="E542" s="20">
        <f t="shared" ref="E542" si="38">E550+E558</f>
        <v>11107</v>
      </c>
    </row>
    <row r="543" spans="1:5">
      <c r="A543" s="70"/>
      <c r="B543" s="71"/>
      <c r="C543" s="4" t="s">
        <v>10</v>
      </c>
      <c r="D543" s="20">
        <f t="shared" ref="D543:E543" si="39">D551+D559</f>
        <v>61663.41</v>
      </c>
      <c r="E543" s="20">
        <f t="shared" si="39"/>
        <v>61652.92583</v>
      </c>
    </row>
    <row r="544" spans="1:5">
      <c r="A544" s="70"/>
      <c r="B544" s="71"/>
      <c r="C544" s="4" t="s">
        <v>11</v>
      </c>
      <c r="D544" s="20"/>
      <c r="E544" s="20"/>
    </row>
    <row r="545" spans="1:5">
      <c r="A545" s="70"/>
      <c r="B545" s="71"/>
      <c r="C545" s="4" t="s">
        <v>12</v>
      </c>
      <c r="D545" s="20"/>
      <c r="E545" s="20"/>
    </row>
    <row r="546" spans="1:5">
      <c r="A546" s="70"/>
      <c r="B546" s="71"/>
      <c r="C546" s="4" t="s">
        <v>13</v>
      </c>
      <c r="D546" s="20"/>
      <c r="E546" s="20"/>
    </row>
    <row r="547" spans="1:5" ht="13.5" customHeight="1">
      <c r="A547" s="66" t="s">
        <v>15</v>
      </c>
      <c r="B547" s="66" t="s">
        <v>262</v>
      </c>
      <c r="C547" s="4" t="s">
        <v>6</v>
      </c>
      <c r="D547" s="20">
        <f>SUM(D549:D554)</f>
        <v>69473.603000000003</v>
      </c>
      <c r="E547" s="20">
        <f>SUM(E549:E554)</f>
        <v>69473.603000000003</v>
      </c>
    </row>
    <row r="548" spans="1:5">
      <c r="A548" s="66"/>
      <c r="B548" s="66"/>
      <c r="C548" s="4" t="s">
        <v>7</v>
      </c>
      <c r="D548" s="20"/>
      <c r="E548" s="20"/>
    </row>
    <row r="549" spans="1:5">
      <c r="A549" s="66"/>
      <c r="B549" s="66"/>
      <c r="C549" s="4" t="s">
        <v>16</v>
      </c>
      <c r="D549" s="20"/>
      <c r="E549" s="20"/>
    </row>
    <row r="550" spans="1:5">
      <c r="A550" s="66"/>
      <c r="B550" s="66"/>
      <c r="C550" s="4" t="s">
        <v>9</v>
      </c>
      <c r="D550" s="20">
        <f>'приложение 9'!H370</f>
        <v>11107</v>
      </c>
      <c r="E550" s="20">
        <f>'приложение 9'!I370</f>
        <v>11107</v>
      </c>
    </row>
    <row r="551" spans="1:5">
      <c r="A551" s="66"/>
      <c r="B551" s="66"/>
      <c r="C551" s="4" t="s">
        <v>10</v>
      </c>
      <c r="D551" s="20">
        <f>'приложение 9'!H371+'приложение 9'!H372</f>
        <v>58366.603000000003</v>
      </c>
      <c r="E551" s="20">
        <f>'приложение 9'!I371+'приложение 9'!I372</f>
        <v>58366.603000000003</v>
      </c>
    </row>
    <row r="552" spans="1:5">
      <c r="A552" s="66"/>
      <c r="B552" s="66"/>
      <c r="C552" s="4" t="s">
        <v>11</v>
      </c>
      <c r="D552" s="20"/>
      <c r="E552" s="20"/>
    </row>
    <row r="553" spans="1:5">
      <c r="A553" s="66"/>
      <c r="B553" s="66"/>
      <c r="C553" s="4" t="s">
        <v>12</v>
      </c>
      <c r="D553" s="20"/>
      <c r="E553" s="20"/>
    </row>
    <row r="554" spans="1:5">
      <c r="A554" s="66"/>
      <c r="B554" s="66"/>
      <c r="C554" s="4" t="s">
        <v>13</v>
      </c>
      <c r="D554" s="20"/>
      <c r="E554" s="20"/>
    </row>
    <row r="555" spans="1:5" ht="13.5" customHeight="1">
      <c r="A555" s="66" t="s">
        <v>237</v>
      </c>
      <c r="B555" s="66" t="s">
        <v>261</v>
      </c>
      <c r="C555" s="23" t="s">
        <v>6</v>
      </c>
      <c r="D555" s="20">
        <f>SUM(D557:D562)</f>
        <v>3296.8070000000002</v>
      </c>
      <c r="E555" s="20">
        <f>SUM(E557:E562)</f>
        <v>3286.3228300000001</v>
      </c>
    </row>
    <row r="556" spans="1:5">
      <c r="A556" s="66"/>
      <c r="B556" s="66"/>
      <c r="C556" s="23" t="s">
        <v>7</v>
      </c>
      <c r="D556" s="20"/>
      <c r="E556" s="20"/>
    </row>
    <row r="557" spans="1:5">
      <c r="A557" s="66"/>
      <c r="B557" s="66"/>
      <c r="C557" s="23" t="s">
        <v>17</v>
      </c>
      <c r="D557" s="20"/>
      <c r="E557" s="20"/>
    </row>
    <row r="558" spans="1:5">
      <c r="A558" s="66"/>
      <c r="B558" s="66"/>
      <c r="C558" s="23" t="s">
        <v>9</v>
      </c>
      <c r="D558" s="20"/>
      <c r="E558" s="20"/>
    </row>
    <row r="559" spans="1:5">
      <c r="A559" s="66"/>
      <c r="B559" s="66"/>
      <c r="C559" s="23" t="s">
        <v>10</v>
      </c>
      <c r="D559" s="20">
        <f>'приложение 9'!H375+'приложение 9'!H376+'приложение 9'!H377</f>
        <v>3296.8070000000002</v>
      </c>
      <c r="E559" s="20">
        <f>'приложение 9'!I375+'приложение 9'!I376+'приложение 9'!I377</f>
        <v>3286.3228300000001</v>
      </c>
    </row>
    <row r="560" spans="1:5">
      <c r="A560" s="66"/>
      <c r="B560" s="66"/>
      <c r="C560" s="23" t="s">
        <v>11</v>
      </c>
      <c r="D560" s="20"/>
      <c r="E560" s="20"/>
    </row>
    <row r="561" spans="1:5">
      <c r="A561" s="66"/>
      <c r="B561" s="66"/>
      <c r="C561" s="23" t="s">
        <v>12</v>
      </c>
      <c r="D561" s="20"/>
      <c r="E561" s="20"/>
    </row>
    <row r="562" spans="1:5">
      <c r="A562" s="66"/>
      <c r="B562" s="66"/>
      <c r="C562" s="23" t="s">
        <v>13</v>
      </c>
      <c r="D562" s="20"/>
      <c r="E562" s="20"/>
    </row>
    <row r="563" spans="1:5" ht="13.5" customHeight="1">
      <c r="A563" s="70" t="s">
        <v>5</v>
      </c>
      <c r="B563" s="71" t="s">
        <v>263</v>
      </c>
      <c r="C563" s="4" t="s">
        <v>6</v>
      </c>
      <c r="D563" s="24">
        <f>SUM(D565:D570)</f>
        <v>2263.3857899999998</v>
      </c>
      <c r="E563" s="24">
        <f>SUM(E565:E570)</f>
        <v>2263.3857899999998</v>
      </c>
    </row>
    <row r="564" spans="1:5">
      <c r="A564" s="70"/>
      <c r="B564" s="71"/>
      <c r="C564" s="4" t="s">
        <v>7</v>
      </c>
      <c r="D564" s="18"/>
      <c r="E564" s="18"/>
    </row>
    <row r="565" spans="1:5">
      <c r="A565" s="70"/>
      <c r="B565" s="71"/>
      <c r="C565" s="4" t="s">
        <v>8</v>
      </c>
      <c r="D565" s="21">
        <f t="shared" ref="D565:E565" si="40">D573+D581</f>
        <v>0</v>
      </c>
      <c r="E565" s="21">
        <f t="shared" si="40"/>
        <v>0</v>
      </c>
    </row>
    <row r="566" spans="1:5">
      <c r="A566" s="70"/>
      <c r="B566" s="71"/>
      <c r="C566" s="4" t="s">
        <v>9</v>
      </c>
      <c r="D566" s="20">
        <f t="shared" ref="D566:E566" si="41">D574+D582</f>
        <v>0</v>
      </c>
      <c r="E566" s="20">
        <f t="shared" si="41"/>
        <v>0</v>
      </c>
    </row>
    <row r="567" spans="1:5">
      <c r="A567" s="70"/>
      <c r="B567" s="71"/>
      <c r="C567" s="4" t="s">
        <v>10</v>
      </c>
      <c r="D567" s="20">
        <f t="shared" ref="D567:E567" si="42">D575+D583</f>
        <v>2263.3857899999998</v>
      </c>
      <c r="E567" s="20">
        <f t="shared" si="42"/>
        <v>2263.3857899999998</v>
      </c>
    </row>
    <row r="568" spans="1:5">
      <c r="A568" s="70"/>
      <c r="B568" s="71"/>
      <c r="C568" s="4" t="s">
        <v>11</v>
      </c>
      <c r="D568" s="20"/>
      <c r="E568" s="20"/>
    </row>
    <row r="569" spans="1:5">
      <c r="A569" s="70"/>
      <c r="B569" s="71"/>
      <c r="C569" s="4" t="s">
        <v>12</v>
      </c>
      <c r="D569" s="20"/>
      <c r="E569" s="20"/>
    </row>
    <row r="570" spans="1:5" ht="12.75" customHeight="1">
      <c r="A570" s="70"/>
      <c r="B570" s="71"/>
      <c r="C570" s="4" t="s">
        <v>13</v>
      </c>
      <c r="D570" s="20"/>
      <c r="E570" s="20"/>
    </row>
    <row r="571" spans="1:5" ht="13.5" customHeight="1">
      <c r="A571" s="66" t="s">
        <v>15</v>
      </c>
      <c r="B571" s="66" t="s">
        <v>264</v>
      </c>
      <c r="C571" s="4" t="s">
        <v>6</v>
      </c>
      <c r="D571" s="20">
        <f>SUM(D573:D578)</f>
        <v>2263.3857899999998</v>
      </c>
      <c r="E571" s="20">
        <f>SUM(E573:E578)</f>
        <v>2263.3857899999998</v>
      </c>
    </row>
    <row r="572" spans="1:5">
      <c r="A572" s="66"/>
      <c r="B572" s="66"/>
      <c r="C572" s="4" t="s">
        <v>7</v>
      </c>
      <c r="D572" s="20"/>
      <c r="E572" s="20"/>
    </row>
    <row r="573" spans="1:5">
      <c r="A573" s="66"/>
      <c r="B573" s="66"/>
      <c r="C573" s="4" t="s">
        <v>16</v>
      </c>
      <c r="D573" s="20">
        <f>'приложение 9'!H382</f>
        <v>0</v>
      </c>
      <c r="E573" s="20">
        <f>'приложение 9'!I382</f>
        <v>0</v>
      </c>
    </row>
    <row r="574" spans="1:5">
      <c r="A574" s="66"/>
      <c r="B574" s="66"/>
      <c r="C574" s="4" t="s">
        <v>9</v>
      </c>
      <c r="D574" s="20">
        <f>'приложение 9'!H383</f>
        <v>0</v>
      </c>
      <c r="E574" s="20">
        <f>'приложение 9'!I383</f>
        <v>0</v>
      </c>
    </row>
    <row r="575" spans="1:5">
      <c r="A575" s="66"/>
      <c r="B575" s="66"/>
      <c r="C575" s="4" t="s">
        <v>10</v>
      </c>
      <c r="D575" s="20">
        <f>'приложение 9'!H384+'приложение 9'!H385+'приложение 9'!H386+'приложение 9'!H387+'приложение 9'!H388+'приложение 9'!H389</f>
        <v>2263.3857899999998</v>
      </c>
      <c r="E575" s="20">
        <f>'приложение 9'!I384+'приложение 9'!I385+'приложение 9'!I386+'приложение 9'!I387+'приложение 9'!I388+'приложение 9'!I389</f>
        <v>2263.3857899999998</v>
      </c>
    </row>
    <row r="576" spans="1:5">
      <c r="A576" s="66"/>
      <c r="B576" s="66"/>
      <c r="C576" s="4" t="s">
        <v>11</v>
      </c>
      <c r="D576" s="20"/>
      <c r="E576" s="20"/>
    </row>
    <row r="577" spans="1:5">
      <c r="A577" s="66"/>
      <c r="B577" s="66"/>
      <c r="C577" s="4" t="s">
        <v>12</v>
      </c>
      <c r="D577" s="20"/>
      <c r="E577" s="20"/>
    </row>
    <row r="578" spans="1:5">
      <c r="A578" s="66"/>
      <c r="B578" s="66"/>
      <c r="C578" s="4" t="s">
        <v>13</v>
      </c>
      <c r="D578" s="20"/>
      <c r="E578" s="20"/>
    </row>
    <row r="579" spans="1:5" ht="13.5" customHeight="1">
      <c r="A579" s="66" t="s">
        <v>237</v>
      </c>
      <c r="B579" s="66" t="s">
        <v>615</v>
      </c>
      <c r="C579" s="47" t="s">
        <v>6</v>
      </c>
      <c r="D579" s="20">
        <f>SUM(D581:D586)</f>
        <v>0</v>
      </c>
      <c r="E579" s="20">
        <f>SUM(E581:E586)</f>
        <v>0</v>
      </c>
    </row>
    <row r="580" spans="1:5">
      <c r="A580" s="66"/>
      <c r="B580" s="66"/>
      <c r="C580" s="47" t="s">
        <v>7</v>
      </c>
      <c r="D580" s="20"/>
      <c r="E580" s="20"/>
    </row>
    <row r="581" spans="1:5">
      <c r="A581" s="66"/>
      <c r="B581" s="66"/>
      <c r="C581" s="47" t="s">
        <v>16</v>
      </c>
      <c r="D581" s="20"/>
      <c r="E581" s="20"/>
    </row>
    <row r="582" spans="1:5">
      <c r="A582" s="66"/>
      <c r="B582" s="66"/>
      <c r="C582" s="47" t="s">
        <v>9</v>
      </c>
      <c r="D582" s="20"/>
      <c r="E582" s="20"/>
    </row>
    <row r="583" spans="1:5">
      <c r="A583" s="66"/>
      <c r="B583" s="66"/>
      <c r="C583" s="47" t="s">
        <v>10</v>
      </c>
      <c r="D583" s="20">
        <f>'приложение 9'!H392+'приложение 9'!H393</f>
        <v>0</v>
      </c>
      <c r="E583" s="20">
        <f>'приложение 9'!I392+'приложение 9'!I393</f>
        <v>0</v>
      </c>
    </row>
    <row r="584" spans="1:5">
      <c r="A584" s="66"/>
      <c r="B584" s="66"/>
      <c r="C584" s="47" t="s">
        <v>11</v>
      </c>
      <c r="D584" s="20"/>
      <c r="E584" s="20"/>
    </row>
    <row r="585" spans="1:5">
      <c r="A585" s="66"/>
      <c r="B585" s="66"/>
      <c r="C585" s="47" t="s">
        <v>12</v>
      </c>
      <c r="D585" s="20"/>
      <c r="E585" s="20"/>
    </row>
    <row r="586" spans="1:5">
      <c r="A586" s="66"/>
      <c r="B586" s="66"/>
      <c r="C586" s="47" t="s">
        <v>13</v>
      </c>
      <c r="D586" s="20"/>
      <c r="E586" s="20"/>
    </row>
    <row r="587" spans="1:5" ht="13.5" customHeight="1">
      <c r="A587" s="70" t="s">
        <v>5</v>
      </c>
      <c r="B587" s="71" t="s">
        <v>265</v>
      </c>
      <c r="C587" s="4" t="s">
        <v>6</v>
      </c>
      <c r="D587" s="24">
        <f>SUM(D589:D595)</f>
        <v>188738.01850000001</v>
      </c>
      <c r="E587" s="24">
        <f>SUM(E589:E595)</f>
        <v>188683.29211000001</v>
      </c>
    </row>
    <row r="588" spans="1:5">
      <c r="A588" s="70"/>
      <c r="B588" s="71"/>
      <c r="C588" s="4" t="s">
        <v>7</v>
      </c>
      <c r="D588" s="18"/>
      <c r="E588" s="18"/>
    </row>
    <row r="589" spans="1:5">
      <c r="A589" s="70"/>
      <c r="B589" s="71"/>
      <c r="C589" s="4" t="s">
        <v>8</v>
      </c>
      <c r="D589" s="21">
        <f t="shared" ref="D589:E589" si="43">D598+D606+D614+D623</f>
        <v>931.32407999999998</v>
      </c>
      <c r="E589" s="21">
        <f t="shared" si="43"/>
        <v>931.32407999999998</v>
      </c>
    </row>
    <row r="590" spans="1:5" ht="26.4">
      <c r="A590" s="70"/>
      <c r="B590" s="71"/>
      <c r="C590" s="38" t="s">
        <v>380</v>
      </c>
      <c r="D590" s="20">
        <f t="shared" ref="D590:E590" si="44">D615</f>
        <v>67403.828039999993</v>
      </c>
      <c r="E590" s="20">
        <f t="shared" si="44"/>
        <v>67362.702189999996</v>
      </c>
    </row>
    <row r="591" spans="1:5">
      <c r="A591" s="70"/>
      <c r="B591" s="71"/>
      <c r="C591" s="4" t="s">
        <v>9</v>
      </c>
      <c r="D591" s="20">
        <f t="shared" ref="D591:E591" si="45">D599+D607+D616+D624</f>
        <v>117847.72698000001</v>
      </c>
      <c r="E591" s="20">
        <f t="shared" si="45"/>
        <v>117847.72698000001</v>
      </c>
    </row>
    <row r="592" spans="1:5">
      <c r="A592" s="70"/>
      <c r="B592" s="71"/>
      <c r="C592" s="4" t="s">
        <v>10</v>
      </c>
      <c r="D592" s="20">
        <f t="shared" ref="D592:E592" si="46">D600+D608+D617+D625</f>
        <v>2555.1394</v>
      </c>
      <c r="E592" s="20">
        <f t="shared" si="46"/>
        <v>2541.5388599999997</v>
      </c>
    </row>
    <row r="593" spans="1:5">
      <c r="A593" s="70"/>
      <c r="B593" s="71"/>
      <c r="C593" s="4" t="s">
        <v>11</v>
      </c>
      <c r="D593" s="20"/>
      <c r="E593" s="20"/>
    </row>
    <row r="594" spans="1:5">
      <c r="A594" s="70"/>
      <c r="B594" s="71"/>
      <c r="C594" s="4" t="s">
        <v>12</v>
      </c>
      <c r="D594" s="20"/>
      <c r="E594" s="20"/>
    </row>
    <row r="595" spans="1:5">
      <c r="A595" s="70"/>
      <c r="B595" s="71"/>
      <c r="C595" s="4" t="s">
        <v>13</v>
      </c>
      <c r="D595" s="20"/>
      <c r="E595" s="20"/>
    </row>
    <row r="596" spans="1:5" ht="14.25" customHeight="1">
      <c r="A596" s="67" t="s">
        <v>14</v>
      </c>
      <c r="B596" s="63" t="s">
        <v>234</v>
      </c>
      <c r="C596" s="4" t="s">
        <v>6</v>
      </c>
      <c r="D596" s="20">
        <f>SUM(D598:D603)</f>
        <v>150.12</v>
      </c>
      <c r="E596" s="20">
        <f>SUM(E598:E603)</f>
        <v>150.12</v>
      </c>
    </row>
    <row r="597" spans="1:5">
      <c r="A597" s="68"/>
      <c r="B597" s="64"/>
      <c r="C597" s="4" t="s">
        <v>7</v>
      </c>
      <c r="D597" s="20"/>
      <c r="E597" s="20"/>
    </row>
    <row r="598" spans="1:5">
      <c r="A598" s="68"/>
      <c r="B598" s="64"/>
      <c r="C598" s="4" t="s">
        <v>8</v>
      </c>
      <c r="D598" s="20"/>
      <c r="E598" s="20"/>
    </row>
    <row r="599" spans="1:5">
      <c r="A599" s="68"/>
      <c r="B599" s="64"/>
      <c r="C599" s="4" t="s">
        <v>9</v>
      </c>
      <c r="D599" s="20"/>
      <c r="E599" s="20"/>
    </row>
    <row r="600" spans="1:5">
      <c r="A600" s="68"/>
      <c r="B600" s="64"/>
      <c r="C600" s="4" t="s">
        <v>10</v>
      </c>
      <c r="D600" s="20">
        <f>'приложение 9'!H417</f>
        <v>150.12</v>
      </c>
      <c r="E600" s="20">
        <f>'приложение 9'!I417</f>
        <v>150.12</v>
      </c>
    </row>
    <row r="601" spans="1:5">
      <c r="A601" s="68"/>
      <c r="B601" s="64"/>
      <c r="C601" s="4" t="s">
        <v>11</v>
      </c>
      <c r="D601" s="20"/>
      <c r="E601" s="20"/>
    </row>
    <row r="602" spans="1:5">
      <c r="A602" s="68"/>
      <c r="B602" s="64"/>
      <c r="C602" s="4" t="s">
        <v>12</v>
      </c>
      <c r="D602" s="20"/>
      <c r="E602" s="20"/>
    </row>
    <row r="603" spans="1:5">
      <c r="A603" s="69"/>
      <c r="B603" s="65"/>
      <c r="C603" s="4" t="s">
        <v>13</v>
      </c>
      <c r="D603" s="20"/>
      <c r="E603" s="20"/>
    </row>
    <row r="604" spans="1:5" ht="13.5" customHeight="1">
      <c r="A604" s="66" t="s">
        <v>237</v>
      </c>
      <c r="B604" s="66" t="s">
        <v>266</v>
      </c>
      <c r="C604" s="4" t="s">
        <v>6</v>
      </c>
      <c r="D604" s="20">
        <f>SUM(D606:D611)</f>
        <v>3894.8159999999998</v>
      </c>
      <c r="E604" s="20">
        <f>SUM(E606:E611)</f>
        <v>3894.8159999999998</v>
      </c>
    </row>
    <row r="605" spans="1:5">
      <c r="A605" s="66"/>
      <c r="B605" s="66"/>
      <c r="C605" s="4" t="s">
        <v>7</v>
      </c>
      <c r="D605" s="20"/>
      <c r="E605" s="20"/>
    </row>
    <row r="606" spans="1:5">
      <c r="A606" s="66"/>
      <c r="B606" s="66"/>
      <c r="C606" s="4" t="s">
        <v>16</v>
      </c>
      <c r="D606" s="20">
        <f>'приложение 9'!H398</f>
        <v>931.32407999999998</v>
      </c>
      <c r="E606" s="20">
        <f>'приложение 9'!I398</f>
        <v>931.32407999999998</v>
      </c>
    </row>
    <row r="607" spans="1:5">
      <c r="A607" s="66"/>
      <c r="B607" s="66"/>
      <c r="C607" s="4" t="s">
        <v>9</v>
      </c>
      <c r="D607" s="20">
        <f>'приложение 9'!H399</f>
        <v>1800.08392</v>
      </c>
      <c r="E607" s="20">
        <f>'приложение 9'!I399</f>
        <v>1800.08392</v>
      </c>
    </row>
    <row r="608" spans="1:5">
      <c r="A608" s="66"/>
      <c r="B608" s="66"/>
      <c r="C608" s="4" t="s">
        <v>10</v>
      </c>
      <c r="D608" s="20">
        <f>'приложение 9'!H400</f>
        <v>1163.4079999999999</v>
      </c>
      <c r="E608" s="20">
        <f>'приложение 9'!I400</f>
        <v>1163.4079999999999</v>
      </c>
    </row>
    <row r="609" spans="1:5">
      <c r="A609" s="66"/>
      <c r="B609" s="66"/>
      <c r="C609" s="4" t="s">
        <v>11</v>
      </c>
      <c r="D609" s="20"/>
      <c r="E609" s="20"/>
    </row>
    <row r="610" spans="1:5">
      <c r="A610" s="66"/>
      <c r="B610" s="66"/>
      <c r="C610" s="4" t="s">
        <v>12</v>
      </c>
      <c r="D610" s="20"/>
      <c r="E610" s="20"/>
    </row>
    <row r="611" spans="1:5">
      <c r="A611" s="66"/>
      <c r="B611" s="66"/>
      <c r="C611" s="4" t="s">
        <v>13</v>
      </c>
      <c r="D611" s="20"/>
      <c r="E611" s="20"/>
    </row>
    <row r="612" spans="1:5" ht="13.5" customHeight="1">
      <c r="A612" s="66" t="s">
        <v>15</v>
      </c>
      <c r="B612" s="66" t="s">
        <v>379</v>
      </c>
      <c r="C612" s="38" t="s">
        <v>6</v>
      </c>
      <c r="D612" s="20">
        <f>SUM(D614:D620)</f>
        <v>179206.58688999998</v>
      </c>
      <c r="E612" s="20">
        <f>SUM(E614:E620)</f>
        <v>179151.86049999998</v>
      </c>
    </row>
    <row r="613" spans="1:5">
      <c r="A613" s="66"/>
      <c r="B613" s="66"/>
      <c r="C613" s="38" t="s">
        <v>7</v>
      </c>
      <c r="D613" s="20"/>
      <c r="E613" s="20"/>
    </row>
    <row r="614" spans="1:5">
      <c r="A614" s="66"/>
      <c r="B614" s="66"/>
      <c r="C614" s="38" t="s">
        <v>17</v>
      </c>
      <c r="D614" s="20"/>
      <c r="E614" s="20"/>
    </row>
    <row r="615" spans="1:5" ht="26.4">
      <c r="A615" s="66"/>
      <c r="B615" s="66"/>
      <c r="C615" s="38" t="s">
        <v>380</v>
      </c>
      <c r="D615" s="20">
        <f>'приложение 9'!H405+'приложение 9'!H406</f>
        <v>67403.828039999993</v>
      </c>
      <c r="E615" s="20">
        <f>'приложение 9'!I405+'приложение 9'!I406</f>
        <v>67362.702189999996</v>
      </c>
    </row>
    <row r="616" spans="1:5">
      <c r="A616" s="66"/>
      <c r="B616" s="66"/>
      <c r="C616" s="38" t="s">
        <v>9</v>
      </c>
      <c r="D616" s="20">
        <f>'приложение 9'!H407+'приложение 9'!H408</f>
        <v>111198.04306</v>
      </c>
      <c r="E616" s="20">
        <f>'приложение 9'!I407+'приложение 9'!I408</f>
        <v>111198.04306</v>
      </c>
    </row>
    <row r="617" spans="1:5">
      <c r="A617" s="66"/>
      <c r="B617" s="66"/>
      <c r="C617" s="38" t="s">
        <v>10</v>
      </c>
      <c r="D617" s="20">
        <f>'приложение 9'!H403+'приложение 9'!H404</f>
        <v>604.71578999999997</v>
      </c>
      <c r="E617" s="20">
        <f>'приложение 9'!I403+'приложение 9'!I404</f>
        <v>591.11524999999995</v>
      </c>
    </row>
    <row r="618" spans="1:5">
      <c r="A618" s="66"/>
      <c r="B618" s="66"/>
      <c r="C618" s="38" t="s">
        <v>11</v>
      </c>
      <c r="D618" s="20"/>
      <c r="E618" s="20"/>
    </row>
    <row r="619" spans="1:5">
      <c r="A619" s="66"/>
      <c r="B619" s="66"/>
      <c r="C619" s="38" t="s">
        <v>12</v>
      </c>
      <c r="D619" s="20"/>
      <c r="E619" s="20"/>
    </row>
    <row r="620" spans="1:5">
      <c r="A620" s="66"/>
      <c r="B620" s="66"/>
      <c r="C620" s="38" t="s">
        <v>13</v>
      </c>
      <c r="D620" s="20"/>
      <c r="E620" s="20"/>
    </row>
    <row r="621" spans="1:5" ht="13.5" customHeight="1">
      <c r="A621" s="66" t="s">
        <v>238</v>
      </c>
      <c r="B621" s="66" t="s">
        <v>267</v>
      </c>
      <c r="C621" s="4" t="s">
        <v>6</v>
      </c>
      <c r="D621" s="20">
        <f>SUM(D623:D628)</f>
        <v>5486.4956099999999</v>
      </c>
      <c r="E621" s="20">
        <f>SUM(E623:E628)</f>
        <v>5486.4956099999999</v>
      </c>
    </row>
    <row r="622" spans="1:5">
      <c r="A622" s="66"/>
      <c r="B622" s="66"/>
      <c r="C622" s="4" t="s">
        <v>7</v>
      </c>
      <c r="D622" s="20"/>
      <c r="E622" s="20"/>
    </row>
    <row r="623" spans="1:5">
      <c r="A623" s="66"/>
      <c r="B623" s="66"/>
      <c r="C623" s="4" t="s">
        <v>17</v>
      </c>
      <c r="D623" s="20"/>
      <c r="E623" s="20"/>
    </row>
    <row r="624" spans="1:5">
      <c r="A624" s="66"/>
      <c r="B624" s="66"/>
      <c r="C624" s="4" t="s">
        <v>9</v>
      </c>
      <c r="D624" s="20">
        <f>'приложение 9'!H411</f>
        <v>4849.6000000000004</v>
      </c>
      <c r="E624" s="20">
        <f>'приложение 9'!I411</f>
        <v>4849.6000000000004</v>
      </c>
    </row>
    <row r="625" spans="1:5">
      <c r="A625" s="66"/>
      <c r="B625" s="66"/>
      <c r="C625" s="4" t="s">
        <v>10</v>
      </c>
      <c r="D625" s="20">
        <f>'приложение 9'!H412+'приложение 9'!H413</f>
        <v>636.89561000000003</v>
      </c>
      <c r="E625" s="20">
        <f>'приложение 9'!I412+'приложение 9'!I413</f>
        <v>636.89561000000003</v>
      </c>
    </row>
    <row r="626" spans="1:5">
      <c r="A626" s="66"/>
      <c r="B626" s="66"/>
      <c r="C626" s="4" t="s">
        <v>11</v>
      </c>
      <c r="D626" s="20"/>
      <c r="E626" s="20"/>
    </row>
    <row r="627" spans="1:5">
      <c r="A627" s="66"/>
      <c r="B627" s="66"/>
      <c r="C627" s="4" t="s">
        <v>12</v>
      </c>
      <c r="D627" s="20"/>
      <c r="E627" s="20"/>
    </row>
    <row r="628" spans="1:5">
      <c r="A628" s="66"/>
      <c r="B628" s="66"/>
      <c r="C628" s="4" t="s">
        <v>13</v>
      </c>
      <c r="D628" s="20"/>
      <c r="E628" s="20"/>
    </row>
    <row r="630" spans="1:5" ht="17.25" customHeight="1"/>
    <row r="631" spans="1:5">
      <c r="A631" t="s">
        <v>623</v>
      </c>
    </row>
    <row r="632" spans="1:5">
      <c r="A632" t="s">
        <v>624</v>
      </c>
    </row>
    <row r="633" spans="1:5">
      <c r="A633" t="s">
        <v>625</v>
      </c>
      <c r="D633" s="6" t="s">
        <v>626</v>
      </c>
    </row>
    <row r="636" spans="1:5">
      <c r="A636" s="53" t="s">
        <v>622</v>
      </c>
    </row>
    <row r="637" spans="1:5">
      <c r="A637" s="53" t="s">
        <v>627</v>
      </c>
    </row>
  </sheetData>
  <mergeCells count="161">
    <mergeCell ref="A523:A530"/>
    <mergeCell ref="B604:B611"/>
    <mergeCell ref="B531:B538"/>
    <mergeCell ref="A579:A586"/>
    <mergeCell ref="A463:A470"/>
    <mergeCell ref="A351:A358"/>
    <mergeCell ref="B351:B358"/>
    <mergeCell ref="A375:A382"/>
    <mergeCell ref="B375:B382"/>
    <mergeCell ref="A399:A406"/>
    <mergeCell ref="B399:B406"/>
    <mergeCell ref="A407:A414"/>
    <mergeCell ref="B407:B414"/>
    <mergeCell ref="A447:A454"/>
    <mergeCell ref="B447:B454"/>
    <mergeCell ref="A439:A446"/>
    <mergeCell ref="B439:B446"/>
    <mergeCell ref="A383:A390"/>
    <mergeCell ref="B383:B390"/>
    <mergeCell ref="A531:A538"/>
    <mergeCell ref="A471:A480"/>
    <mergeCell ref="B471:B480"/>
    <mergeCell ref="A481:A490"/>
    <mergeCell ref="B481:B490"/>
    <mergeCell ref="B463:B470"/>
    <mergeCell ref="B271:B278"/>
    <mergeCell ref="A215:A222"/>
    <mergeCell ref="B215:B222"/>
    <mergeCell ref="A223:A230"/>
    <mergeCell ref="B223:B230"/>
    <mergeCell ref="B231:B238"/>
    <mergeCell ref="A239:A246"/>
    <mergeCell ref="B239:B246"/>
    <mergeCell ref="A343:A350"/>
    <mergeCell ref="B343:B350"/>
    <mergeCell ref="B367:B374"/>
    <mergeCell ref="A295:A302"/>
    <mergeCell ref="B295:B302"/>
    <mergeCell ref="A255:A262"/>
    <mergeCell ref="B255:B262"/>
    <mergeCell ref="A327:A334"/>
    <mergeCell ref="B327:B334"/>
    <mergeCell ref="A335:A342"/>
    <mergeCell ref="B335:B342"/>
    <mergeCell ref="A431:A438"/>
    <mergeCell ref="B431:B438"/>
    <mergeCell ref="A491:A498"/>
    <mergeCell ref="B491:B498"/>
    <mergeCell ref="A515:A522"/>
    <mergeCell ref="B515:B522"/>
    <mergeCell ref="A507:A514"/>
    <mergeCell ref="B507:B514"/>
    <mergeCell ref="A499:A506"/>
    <mergeCell ref="B499:B506"/>
    <mergeCell ref="B71:B78"/>
    <mergeCell ref="A79:A86"/>
    <mergeCell ref="B79:B86"/>
    <mergeCell ref="A391:A398"/>
    <mergeCell ref="B391:B398"/>
    <mergeCell ref="A415:A422"/>
    <mergeCell ref="B415:B422"/>
    <mergeCell ref="A423:A430"/>
    <mergeCell ref="B423:B430"/>
    <mergeCell ref="A367:A374"/>
    <mergeCell ref="B103:B110"/>
    <mergeCell ref="A87:A94"/>
    <mergeCell ref="B87:B94"/>
    <mergeCell ref="A95:A102"/>
    <mergeCell ref="B95:B102"/>
    <mergeCell ref="A103:A110"/>
    <mergeCell ref="A111:A118"/>
    <mergeCell ref="B111:B118"/>
    <mergeCell ref="A135:A142"/>
    <mergeCell ref="B135:B142"/>
    <mergeCell ref="A119:A126"/>
    <mergeCell ref="B119:B126"/>
    <mergeCell ref="A127:A134"/>
    <mergeCell ref="B127:B134"/>
    <mergeCell ref="A63:A70"/>
    <mergeCell ref="B63:B70"/>
    <mergeCell ref="A71:A78"/>
    <mergeCell ref="A359:A366"/>
    <mergeCell ref="B359:B366"/>
    <mergeCell ref="A455:A462"/>
    <mergeCell ref="B455:B462"/>
    <mergeCell ref="B523:B530"/>
    <mergeCell ref="A191:A198"/>
    <mergeCell ref="B191:B198"/>
    <mergeCell ref="A247:A254"/>
    <mergeCell ref="B247:B254"/>
    <mergeCell ref="A263:A270"/>
    <mergeCell ref="B263:B270"/>
    <mergeCell ref="A279:A286"/>
    <mergeCell ref="A319:A326"/>
    <mergeCell ref="B319:B326"/>
    <mergeCell ref="A311:A318"/>
    <mergeCell ref="B311:B318"/>
    <mergeCell ref="A303:A310"/>
    <mergeCell ref="B303:B310"/>
    <mergeCell ref="A207:A214"/>
    <mergeCell ref="B207:B214"/>
    <mergeCell ref="B287:B294"/>
    <mergeCell ref="B279:B286"/>
    <mergeCell ref="A231:A238"/>
    <mergeCell ref="A287:A294"/>
    <mergeCell ref="A55:A62"/>
    <mergeCell ref="B55:B62"/>
    <mergeCell ref="A15:A22"/>
    <mergeCell ref="B15:B22"/>
    <mergeCell ref="A39:A46"/>
    <mergeCell ref="B39:B46"/>
    <mergeCell ref="A47:A54"/>
    <mergeCell ref="B47:B54"/>
    <mergeCell ref="A23:A30"/>
    <mergeCell ref="B23:B30"/>
    <mergeCell ref="A31:A38"/>
    <mergeCell ref="B31:B38"/>
    <mergeCell ref="A4:A6"/>
    <mergeCell ref="B4:B6"/>
    <mergeCell ref="C4:C6"/>
    <mergeCell ref="D4:E4"/>
    <mergeCell ref="D5:E5"/>
    <mergeCell ref="A1:E1"/>
    <mergeCell ref="A2:E2"/>
    <mergeCell ref="A7:A14"/>
    <mergeCell ref="B7:B14"/>
    <mergeCell ref="A621:A628"/>
    <mergeCell ref="B621:B628"/>
    <mergeCell ref="A563:A570"/>
    <mergeCell ref="B563:B570"/>
    <mergeCell ref="A571:A578"/>
    <mergeCell ref="B571:B578"/>
    <mergeCell ref="A587:A595"/>
    <mergeCell ref="B587:B595"/>
    <mergeCell ref="A539:A546"/>
    <mergeCell ref="B539:B546"/>
    <mergeCell ref="A547:A554"/>
    <mergeCell ref="B547:B554"/>
    <mergeCell ref="A596:A603"/>
    <mergeCell ref="B596:B603"/>
    <mergeCell ref="A555:A562"/>
    <mergeCell ref="B555:B562"/>
    <mergeCell ref="A604:A611"/>
    <mergeCell ref="B579:B586"/>
    <mergeCell ref="A612:A620"/>
    <mergeCell ref="B612:B620"/>
    <mergeCell ref="B183:B190"/>
    <mergeCell ref="A143:A150"/>
    <mergeCell ref="B143:B150"/>
    <mergeCell ref="A151:A158"/>
    <mergeCell ref="B151:B158"/>
    <mergeCell ref="A159:A166"/>
    <mergeCell ref="B159:B166"/>
    <mergeCell ref="A271:A278"/>
    <mergeCell ref="A167:A174"/>
    <mergeCell ref="B167:B174"/>
    <mergeCell ref="A175:A182"/>
    <mergeCell ref="A199:A206"/>
    <mergeCell ref="B175:B182"/>
    <mergeCell ref="A183:A190"/>
    <mergeCell ref="B199:B206"/>
  </mergeCells>
  <pageMargins left="0.51181102362204722" right="0.51181102362204722" top="0.59055118110236227" bottom="0.59055118110236227" header="0" footer="0"/>
  <pageSetup paperSize="9" scale="92" fitToHeight="100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428"/>
  <sheetViews>
    <sheetView tabSelected="1" workbookViewId="0">
      <selection sqref="A1:I1"/>
    </sheetView>
  </sheetViews>
  <sheetFormatPr defaultRowHeight="14.4"/>
  <cols>
    <col min="1" max="1" width="17" customWidth="1"/>
    <col min="2" max="2" width="50.21875" style="53" customWidth="1"/>
    <col min="3" max="3" width="26.33203125" customWidth="1"/>
    <col min="4" max="5" width="5.88671875" style="5" customWidth="1"/>
    <col min="6" max="6" width="10.6640625" style="5" customWidth="1"/>
    <col min="7" max="7" width="5.5546875" style="5" customWidth="1"/>
    <col min="8" max="8" width="11.88671875" style="6" customWidth="1"/>
    <col min="9" max="9" width="11.77734375" style="6" customWidth="1"/>
    <col min="212" max="212" width="17.88671875" customWidth="1"/>
    <col min="213" max="213" width="15.6640625" customWidth="1"/>
    <col min="214" max="214" width="26.33203125" customWidth="1"/>
    <col min="215" max="230" width="5.88671875" customWidth="1"/>
    <col min="231" max="231" width="22.6640625" customWidth="1"/>
    <col min="468" max="468" width="17.88671875" customWidth="1"/>
    <col min="469" max="469" width="15.6640625" customWidth="1"/>
    <col min="470" max="470" width="26.33203125" customWidth="1"/>
    <col min="471" max="486" width="5.88671875" customWidth="1"/>
    <col min="487" max="487" width="22.6640625" customWidth="1"/>
    <col min="724" max="724" width="17.88671875" customWidth="1"/>
    <col min="725" max="725" width="15.6640625" customWidth="1"/>
    <col min="726" max="726" width="26.33203125" customWidth="1"/>
    <col min="727" max="742" width="5.88671875" customWidth="1"/>
    <col min="743" max="743" width="22.6640625" customWidth="1"/>
    <col min="980" max="980" width="17.88671875" customWidth="1"/>
    <col min="981" max="981" width="15.6640625" customWidth="1"/>
    <col min="982" max="982" width="26.33203125" customWidth="1"/>
    <col min="983" max="998" width="5.88671875" customWidth="1"/>
    <col min="999" max="999" width="22.6640625" customWidth="1"/>
    <col min="1236" max="1236" width="17.88671875" customWidth="1"/>
    <col min="1237" max="1237" width="15.6640625" customWidth="1"/>
    <col min="1238" max="1238" width="26.33203125" customWidth="1"/>
    <col min="1239" max="1254" width="5.88671875" customWidth="1"/>
    <col min="1255" max="1255" width="22.6640625" customWidth="1"/>
    <col min="1492" max="1492" width="17.88671875" customWidth="1"/>
    <col min="1493" max="1493" width="15.6640625" customWidth="1"/>
    <col min="1494" max="1494" width="26.33203125" customWidth="1"/>
    <col min="1495" max="1510" width="5.88671875" customWidth="1"/>
    <col min="1511" max="1511" width="22.6640625" customWidth="1"/>
    <col min="1748" max="1748" width="17.88671875" customWidth="1"/>
    <col min="1749" max="1749" width="15.6640625" customWidth="1"/>
    <col min="1750" max="1750" width="26.33203125" customWidth="1"/>
    <col min="1751" max="1766" width="5.88671875" customWidth="1"/>
    <col min="1767" max="1767" width="22.6640625" customWidth="1"/>
    <col min="2004" max="2004" width="17.88671875" customWidth="1"/>
    <col min="2005" max="2005" width="15.6640625" customWidth="1"/>
    <col min="2006" max="2006" width="26.33203125" customWidth="1"/>
    <col min="2007" max="2022" width="5.88671875" customWidth="1"/>
    <col min="2023" max="2023" width="22.6640625" customWidth="1"/>
    <col min="2260" max="2260" width="17.88671875" customWidth="1"/>
    <col min="2261" max="2261" width="15.6640625" customWidth="1"/>
    <col min="2262" max="2262" width="26.33203125" customWidth="1"/>
    <col min="2263" max="2278" width="5.88671875" customWidth="1"/>
    <col min="2279" max="2279" width="22.6640625" customWidth="1"/>
    <col min="2516" max="2516" width="17.88671875" customWidth="1"/>
    <col min="2517" max="2517" width="15.6640625" customWidth="1"/>
    <col min="2518" max="2518" width="26.33203125" customWidth="1"/>
    <col min="2519" max="2534" width="5.88671875" customWidth="1"/>
    <col min="2535" max="2535" width="22.6640625" customWidth="1"/>
    <col min="2772" max="2772" width="17.88671875" customWidth="1"/>
    <col min="2773" max="2773" width="15.6640625" customWidth="1"/>
    <col min="2774" max="2774" width="26.33203125" customWidth="1"/>
    <col min="2775" max="2790" width="5.88671875" customWidth="1"/>
    <col min="2791" max="2791" width="22.6640625" customWidth="1"/>
    <col min="3028" max="3028" width="17.88671875" customWidth="1"/>
    <col min="3029" max="3029" width="15.6640625" customWidth="1"/>
    <col min="3030" max="3030" width="26.33203125" customWidth="1"/>
    <col min="3031" max="3046" width="5.88671875" customWidth="1"/>
    <col min="3047" max="3047" width="22.6640625" customWidth="1"/>
    <col min="3284" max="3284" width="17.88671875" customWidth="1"/>
    <col min="3285" max="3285" width="15.6640625" customWidth="1"/>
    <col min="3286" max="3286" width="26.33203125" customWidth="1"/>
    <col min="3287" max="3302" width="5.88671875" customWidth="1"/>
    <col min="3303" max="3303" width="22.6640625" customWidth="1"/>
    <col min="3540" max="3540" width="17.88671875" customWidth="1"/>
    <col min="3541" max="3541" width="15.6640625" customWidth="1"/>
    <col min="3542" max="3542" width="26.33203125" customWidth="1"/>
    <col min="3543" max="3558" width="5.88671875" customWidth="1"/>
    <col min="3559" max="3559" width="22.6640625" customWidth="1"/>
    <col min="3796" max="3796" width="17.88671875" customWidth="1"/>
    <col min="3797" max="3797" width="15.6640625" customWidth="1"/>
    <col min="3798" max="3798" width="26.33203125" customWidth="1"/>
    <col min="3799" max="3814" width="5.88671875" customWidth="1"/>
    <col min="3815" max="3815" width="22.6640625" customWidth="1"/>
    <col min="4052" max="4052" width="17.88671875" customWidth="1"/>
    <col min="4053" max="4053" width="15.6640625" customWidth="1"/>
    <col min="4054" max="4054" width="26.33203125" customWidth="1"/>
    <col min="4055" max="4070" width="5.88671875" customWidth="1"/>
    <col min="4071" max="4071" width="22.6640625" customWidth="1"/>
    <col min="4308" max="4308" width="17.88671875" customWidth="1"/>
    <col min="4309" max="4309" width="15.6640625" customWidth="1"/>
    <col min="4310" max="4310" width="26.33203125" customWidth="1"/>
    <col min="4311" max="4326" width="5.88671875" customWidth="1"/>
    <col min="4327" max="4327" width="22.6640625" customWidth="1"/>
    <col min="4564" max="4564" width="17.88671875" customWidth="1"/>
    <col min="4565" max="4565" width="15.6640625" customWidth="1"/>
    <col min="4566" max="4566" width="26.33203125" customWidth="1"/>
    <col min="4567" max="4582" width="5.88671875" customWidth="1"/>
    <col min="4583" max="4583" width="22.6640625" customWidth="1"/>
    <col min="4820" max="4820" width="17.88671875" customWidth="1"/>
    <col min="4821" max="4821" width="15.6640625" customWidth="1"/>
    <col min="4822" max="4822" width="26.33203125" customWidth="1"/>
    <col min="4823" max="4838" width="5.88671875" customWidth="1"/>
    <col min="4839" max="4839" width="22.6640625" customWidth="1"/>
    <col min="5076" max="5076" width="17.88671875" customWidth="1"/>
    <col min="5077" max="5077" width="15.6640625" customWidth="1"/>
    <col min="5078" max="5078" width="26.33203125" customWidth="1"/>
    <col min="5079" max="5094" width="5.88671875" customWidth="1"/>
    <col min="5095" max="5095" width="22.6640625" customWidth="1"/>
    <col min="5332" max="5332" width="17.88671875" customWidth="1"/>
    <col min="5333" max="5333" width="15.6640625" customWidth="1"/>
    <col min="5334" max="5334" width="26.33203125" customWidth="1"/>
    <col min="5335" max="5350" width="5.88671875" customWidth="1"/>
    <col min="5351" max="5351" width="22.6640625" customWidth="1"/>
    <col min="5588" max="5588" width="17.88671875" customWidth="1"/>
    <col min="5589" max="5589" width="15.6640625" customWidth="1"/>
    <col min="5590" max="5590" width="26.33203125" customWidth="1"/>
    <col min="5591" max="5606" width="5.88671875" customWidth="1"/>
    <col min="5607" max="5607" width="22.6640625" customWidth="1"/>
    <col min="5844" max="5844" width="17.88671875" customWidth="1"/>
    <col min="5845" max="5845" width="15.6640625" customWidth="1"/>
    <col min="5846" max="5846" width="26.33203125" customWidth="1"/>
    <col min="5847" max="5862" width="5.88671875" customWidth="1"/>
    <col min="5863" max="5863" width="22.6640625" customWidth="1"/>
    <col min="6100" max="6100" width="17.88671875" customWidth="1"/>
    <col min="6101" max="6101" width="15.6640625" customWidth="1"/>
    <col min="6102" max="6102" width="26.33203125" customWidth="1"/>
    <col min="6103" max="6118" width="5.88671875" customWidth="1"/>
    <col min="6119" max="6119" width="22.6640625" customWidth="1"/>
    <col min="6356" max="6356" width="17.88671875" customWidth="1"/>
    <col min="6357" max="6357" width="15.6640625" customWidth="1"/>
    <col min="6358" max="6358" width="26.33203125" customWidth="1"/>
    <col min="6359" max="6374" width="5.88671875" customWidth="1"/>
    <col min="6375" max="6375" width="22.6640625" customWidth="1"/>
    <col min="6612" max="6612" width="17.88671875" customWidth="1"/>
    <col min="6613" max="6613" width="15.6640625" customWidth="1"/>
    <col min="6614" max="6614" width="26.33203125" customWidth="1"/>
    <col min="6615" max="6630" width="5.88671875" customWidth="1"/>
    <col min="6631" max="6631" width="22.6640625" customWidth="1"/>
    <col min="6868" max="6868" width="17.88671875" customWidth="1"/>
    <col min="6869" max="6869" width="15.6640625" customWidth="1"/>
    <col min="6870" max="6870" width="26.33203125" customWidth="1"/>
    <col min="6871" max="6886" width="5.88671875" customWidth="1"/>
    <col min="6887" max="6887" width="22.6640625" customWidth="1"/>
    <col min="7124" max="7124" width="17.88671875" customWidth="1"/>
    <col min="7125" max="7125" width="15.6640625" customWidth="1"/>
    <col min="7126" max="7126" width="26.33203125" customWidth="1"/>
    <col min="7127" max="7142" width="5.88671875" customWidth="1"/>
    <col min="7143" max="7143" width="22.6640625" customWidth="1"/>
    <col min="7380" max="7380" width="17.88671875" customWidth="1"/>
    <col min="7381" max="7381" width="15.6640625" customWidth="1"/>
    <col min="7382" max="7382" width="26.33203125" customWidth="1"/>
    <col min="7383" max="7398" width="5.88671875" customWidth="1"/>
    <col min="7399" max="7399" width="22.6640625" customWidth="1"/>
    <col min="7636" max="7636" width="17.88671875" customWidth="1"/>
    <col min="7637" max="7637" width="15.6640625" customWidth="1"/>
    <col min="7638" max="7638" width="26.33203125" customWidth="1"/>
    <col min="7639" max="7654" width="5.88671875" customWidth="1"/>
    <col min="7655" max="7655" width="22.6640625" customWidth="1"/>
    <col min="7892" max="7892" width="17.88671875" customWidth="1"/>
    <col min="7893" max="7893" width="15.6640625" customWidth="1"/>
    <col min="7894" max="7894" width="26.33203125" customWidth="1"/>
    <col min="7895" max="7910" width="5.88671875" customWidth="1"/>
    <col min="7911" max="7911" width="22.6640625" customWidth="1"/>
    <col min="8148" max="8148" width="17.88671875" customWidth="1"/>
    <col min="8149" max="8149" width="15.6640625" customWidth="1"/>
    <col min="8150" max="8150" width="26.33203125" customWidth="1"/>
    <col min="8151" max="8166" width="5.88671875" customWidth="1"/>
    <col min="8167" max="8167" width="22.6640625" customWidth="1"/>
    <col min="8404" max="8404" width="17.88671875" customWidth="1"/>
    <col min="8405" max="8405" width="15.6640625" customWidth="1"/>
    <col min="8406" max="8406" width="26.33203125" customWidth="1"/>
    <col min="8407" max="8422" width="5.88671875" customWidth="1"/>
    <col min="8423" max="8423" width="22.6640625" customWidth="1"/>
    <col min="8660" max="8660" width="17.88671875" customWidth="1"/>
    <col min="8661" max="8661" width="15.6640625" customWidth="1"/>
    <col min="8662" max="8662" width="26.33203125" customWidth="1"/>
    <col min="8663" max="8678" width="5.88671875" customWidth="1"/>
    <col min="8679" max="8679" width="22.6640625" customWidth="1"/>
    <col min="8916" max="8916" width="17.88671875" customWidth="1"/>
    <col min="8917" max="8917" width="15.6640625" customWidth="1"/>
    <col min="8918" max="8918" width="26.33203125" customWidth="1"/>
    <col min="8919" max="8934" width="5.88671875" customWidth="1"/>
    <col min="8935" max="8935" width="22.6640625" customWidth="1"/>
    <col min="9172" max="9172" width="17.88671875" customWidth="1"/>
    <col min="9173" max="9173" width="15.6640625" customWidth="1"/>
    <col min="9174" max="9174" width="26.33203125" customWidth="1"/>
    <col min="9175" max="9190" width="5.88671875" customWidth="1"/>
    <col min="9191" max="9191" width="22.6640625" customWidth="1"/>
    <col min="9428" max="9428" width="17.88671875" customWidth="1"/>
    <col min="9429" max="9429" width="15.6640625" customWidth="1"/>
    <col min="9430" max="9430" width="26.33203125" customWidth="1"/>
    <col min="9431" max="9446" width="5.88671875" customWidth="1"/>
    <col min="9447" max="9447" width="22.6640625" customWidth="1"/>
    <col min="9684" max="9684" width="17.88671875" customWidth="1"/>
    <col min="9685" max="9685" width="15.6640625" customWidth="1"/>
    <col min="9686" max="9686" width="26.33203125" customWidth="1"/>
    <col min="9687" max="9702" width="5.88671875" customWidth="1"/>
    <col min="9703" max="9703" width="22.6640625" customWidth="1"/>
    <col min="9940" max="9940" width="17.88671875" customWidth="1"/>
    <col min="9941" max="9941" width="15.6640625" customWidth="1"/>
    <col min="9942" max="9942" width="26.33203125" customWidth="1"/>
    <col min="9943" max="9958" width="5.88671875" customWidth="1"/>
    <col min="9959" max="9959" width="22.6640625" customWidth="1"/>
    <col min="10196" max="10196" width="17.88671875" customWidth="1"/>
    <col min="10197" max="10197" width="15.6640625" customWidth="1"/>
    <col min="10198" max="10198" width="26.33203125" customWidth="1"/>
    <col min="10199" max="10214" width="5.88671875" customWidth="1"/>
    <col min="10215" max="10215" width="22.6640625" customWidth="1"/>
    <col min="10452" max="10452" width="17.88671875" customWidth="1"/>
    <col min="10453" max="10453" width="15.6640625" customWidth="1"/>
    <col min="10454" max="10454" width="26.33203125" customWidth="1"/>
    <col min="10455" max="10470" width="5.88671875" customWidth="1"/>
    <col min="10471" max="10471" width="22.6640625" customWidth="1"/>
    <col min="10708" max="10708" width="17.88671875" customWidth="1"/>
    <col min="10709" max="10709" width="15.6640625" customWidth="1"/>
    <col min="10710" max="10710" width="26.33203125" customWidth="1"/>
    <col min="10711" max="10726" width="5.88671875" customWidth="1"/>
    <col min="10727" max="10727" width="22.6640625" customWidth="1"/>
    <col min="10964" max="10964" width="17.88671875" customWidth="1"/>
    <col min="10965" max="10965" width="15.6640625" customWidth="1"/>
    <col min="10966" max="10966" width="26.33203125" customWidth="1"/>
    <col min="10967" max="10982" width="5.88671875" customWidth="1"/>
    <col min="10983" max="10983" width="22.6640625" customWidth="1"/>
    <col min="11220" max="11220" width="17.88671875" customWidth="1"/>
    <col min="11221" max="11221" width="15.6640625" customWidth="1"/>
    <col min="11222" max="11222" width="26.33203125" customWidth="1"/>
    <col min="11223" max="11238" width="5.88671875" customWidth="1"/>
    <col min="11239" max="11239" width="22.6640625" customWidth="1"/>
    <col min="11476" max="11476" width="17.88671875" customWidth="1"/>
    <col min="11477" max="11477" width="15.6640625" customWidth="1"/>
    <col min="11478" max="11478" width="26.33203125" customWidth="1"/>
    <col min="11479" max="11494" width="5.88671875" customWidth="1"/>
    <col min="11495" max="11495" width="22.6640625" customWidth="1"/>
    <col min="11732" max="11732" width="17.88671875" customWidth="1"/>
    <col min="11733" max="11733" width="15.6640625" customWidth="1"/>
    <col min="11734" max="11734" width="26.33203125" customWidth="1"/>
    <col min="11735" max="11750" width="5.88671875" customWidth="1"/>
    <col min="11751" max="11751" width="22.6640625" customWidth="1"/>
    <col min="11988" max="11988" width="17.88671875" customWidth="1"/>
    <col min="11989" max="11989" width="15.6640625" customWidth="1"/>
    <col min="11990" max="11990" width="26.33203125" customWidth="1"/>
    <col min="11991" max="12006" width="5.88671875" customWidth="1"/>
    <col min="12007" max="12007" width="22.6640625" customWidth="1"/>
    <col min="12244" max="12244" width="17.88671875" customWidth="1"/>
    <col min="12245" max="12245" width="15.6640625" customWidth="1"/>
    <col min="12246" max="12246" width="26.33203125" customWidth="1"/>
    <col min="12247" max="12262" width="5.88671875" customWidth="1"/>
    <col min="12263" max="12263" width="22.6640625" customWidth="1"/>
    <col min="12500" max="12500" width="17.88671875" customWidth="1"/>
    <col min="12501" max="12501" width="15.6640625" customWidth="1"/>
    <col min="12502" max="12502" width="26.33203125" customWidth="1"/>
    <col min="12503" max="12518" width="5.88671875" customWidth="1"/>
    <col min="12519" max="12519" width="22.6640625" customWidth="1"/>
    <col min="12756" max="12756" width="17.88671875" customWidth="1"/>
    <col min="12757" max="12757" width="15.6640625" customWidth="1"/>
    <col min="12758" max="12758" width="26.33203125" customWidth="1"/>
    <col min="12759" max="12774" width="5.88671875" customWidth="1"/>
    <col min="12775" max="12775" width="22.6640625" customWidth="1"/>
    <col min="13012" max="13012" width="17.88671875" customWidth="1"/>
    <col min="13013" max="13013" width="15.6640625" customWidth="1"/>
    <col min="13014" max="13014" width="26.33203125" customWidth="1"/>
    <col min="13015" max="13030" width="5.88671875" customWidth="1"/>
    <col min="13031" max="13031" width="22.6640625" customWidth="1"/>
    <col min="13268" max="13268" width="17.88671875" customWidth="1"/>
    <col min="13269" max="13269" width="15.6640625" customWidth="1"/>
    <col min="13270" max="13270" width="26.33203125" customWidth="1"/>
    <col min="13271" max="13286" width="5.88671875" customWidth="1"/>
    <col min="13287" max="13287" width="22.6640625" customWidth="1"/>
    <col min="13524" max="13524" width="17.88671875" customWidth="1"/>
    <col min="13525" max="13525" width="15.6640625" customWidth="1"/>
    <col min="13526" max="13526" width="26.33203125" customWidth="1"/>
    <col min="13527" max="13542" width="5.88671875" customWidth="1"/>
    <col min="13543" max="13543" width="22.6640625" customWidth="1"/>
    <col min="13780" max="13780" width="17.88671875" customWidth="1"/>
    <col min="13781" max="13781" width="15.6640625" customWidth="1"/>
    <col min="13782" max="13782" width="26.33203125" customWidth="1"/>
    <col min="13783" max="13798" width="5.88671875" customWidth="1"/>
    <col min="13799" max="13799" width="22.6640625" customWidth="1"/>
    <col min="14036" max="14036" width="17.88671875" customWidth="1"/>
    <col min="14037" max="14037" width="15.6640625" customWidth="1"/>
    <col min="14038" max="14038" width="26.33203125" customWidth="1"/>
    <col min="14039" max="14054" width="5.88671875" customWidth="1"/>
    <col min="14055" max="14055" width="22.6640625" customWidth="1"/>
    <col min="14292" max="14292" width="17.88671875" customWidth="1"/>
    <col min="14293" max="14293" width="15.6640625" customWidth="1"/>
    <col min="14294" max="14294" width="26.33203125" customWidth="1"/>
    <col min="14295" max="14310" width="5.88671875" customWidth="1"/>
    <col min="14311" max="14311" width="22.6640625" customWidth="1"/>
    <col min="14548" max="14548" width="17.88671875" customWidth="1"/>
    <col min="14549" max="14549" width="15.6640625" customWidth="1"/>
    <col min="14550" max="14550" width="26.33203125" customWidth="1"/>
    <col min="14551" max="14566" width="5.88671875" customWidth="1"/>
    <col min="14567" max="14567" width="22.6640625" customWidth="1"/>
    <col min="14804" max="14804" width="17.88671875" customWidth="1"/>
    <col min="14805" max="14805" width="15.6640625" customWidth="1"/>
    <col min="14806" max="14806" width="26.33203125" customWidth="1"/>
    <col min="14807" max="14822" width="5.88671875" customWidth="1"/>
    <col min="14823" max="14823" width="22.6640625" customWidth="1"/>
    <col min="15060" max="15060" width="17.88671875" customWidth="1"/>
    <col min="15061" max="15061" width="15.6640625" customWidth="1"/>
    <col min="15062" max="15062" width="26.33203125" customWidth="1"/>
    <col min="15063" max="15078" width="5.88671875" customWidth="1"/>
    <col min="15079" max="15079" width="22.6640625" customWidth="1"/>
    <col min="15316" max="15316" width="17.88671875" customWidth="1"/>
    <col min="15317" max="15317" width="15.6640625" customWidth="1"/>
    <col min="15318" max="15318" width="26.33203125" customWidth="1"/>
    <col min="15319" max="15334" width="5.88671875" customWidth="1"/>
    <col min="15335" max="15335" width="22.6640625" customWidth="1"/>
    <col min="15572" max="15572" width="17.88671875" customWidth="1"/>
    <col min="15573" max="15573" width="15.6640625" customWidth="1"/>
    <col min="15574" max="15574" width="26.33203125" customWidth="1"/>
    <col min="15575" max="15590" width="5.88671875" customWidth="1"/>
    <col min="15591" max="15591" width="22.6640625" customWidth="1"/>
    <col min="15828" max="15828" width="17.88671875" customWidth="1"/>
    <col min="15829" max="15829" width="15.6640625" customWidth="1"/>
    <col min="15830" max="15830" width="26.33203125" customWidth="1"/>
    <col min="15831" max="15846" width="5.88671875" customWidth="1"/>
    <col min="15847" max="15847" width="22.6640625" customWidth="1"/>
    <col min="16084" max="16084" width="17.88671875" customWidth="1"/>
    <col min="16085" max="16085" width="15.6640625" customWidth="1"/>
    <col min="16086" max="16086" width="26.33203125" customWidth="1"/>
    <col min="16087" max="16102" width="5.88671875" customWidth="1"/>
    <col min="16103" max="16103" width="22.6640625" customWidth="1"/>
  </cols>
  <sheetData>
    <row r="1" spans="1:9">
      <c r="A1" s="97" t="s">
        <v>631</v>
      </c>
      <c r="B1" s="97"/>
      <c r="C1" s="97"/>
      <c r="D1" s="97"/>
      <c r="E1" s="97"/>
      <c r="F1" s="97"/>
      <c r="G1" s="97"/>
      <c r="H1" s="97"/>
      <c r="I1" s="97"/>
    </row>
    <row r="2" spans="1:9" ht="15.6" customHeight="1">
      <c r="A2" s="107" t="s">
        <v>632</v>
      </c>
      <c r="B2" s="107"/>
      <c r="C2" s="107"/>
      <c r="D2" s="107"/>
      <c r="E2" s="107"/>
      <c r="F2" s="107"/>
      <c r="G2" s="107"/>
      <c r="H2" s="107"/>
      <c r="I2" s="107"/>
    </row>
    <row r="4" spans="1:9" s="7" customFormat="1" ht="12.75" customHeight="1">
      <c r="A4" s="72" t="s">
        <v>33</v>
      </c>
      <c r="B4" s="72" t="s">
        <v>34</v>
      </c>
      <c r="C4" s="72" t="s">
        <v>35</v>
      </c>
      <c r="D4" s="108" t="s">
        <v>36</v>
      </c>
      <c r="E4" s="108"/>
      <c r="F4" s="108"/>
      <c r="G4" s="108"/>
      <c r="H4" s="113" t="s">
        <v>630</v>
      </c>
      <c r="I4" s="114"/>
    </row>
    <row r="5" spans="1:9" s="7" customFormat="1" ht="12.75" customHeight="1">
      <c r="A5" s="72"/>
      <c r="B5" s="72"/>
      <c r="C5" s="72"/>
      <c r="D5" s="108" t="s">
        <v>37</v>
      </c>
      <c r="E5" s="108" t="s">
        <v>38</v>
      </c>
      <c r="F5" s="108" t="s">
        <v>39</v>
      </c>
      <c r="G5" s="108" t="s">
        <v>40</v>
      </c>
      <c r="H5" s="115"/>
      <c r="I5" s="116"/>
    </row>
    <row r="6" spans="1:9" s="7" customFormat="1" ht="26.25" customHeight="1">
      <c r="A6" s="72"/>
      <c r="B6" s="72"/>
      <c r="C6" s="72"/>
      <c r="D6" s="108"/>
      <c r="E6" s="108"/>
      <c r="F6" s="108"/>
      <c r="G6" s="108"/>
      <c r="H6" s="109" t="s">
        <v>628</v>
      </c>
      <c r="I6" s="111" t="s">
        <v>629</v>
      </c>
    </row>
    <row r="7" spans="1:9" s="7" customFormat="1" ht="13.2">
      <c r="A7" s="72"/>
      <c r="B7" s="72"/>
      <c r="C7" s="72"/>
      <c r="D7" s="108"/>
      <c r="E7" s="108"/>
      <c r="F7" s="108"/>
      <c r="G7" s="108"/>
      <c r="H7" s="110"/>
      <c r="I7" s="112"/>
    </row>
    <row r="8" spans="1:9" s="54" customFormat="1" ht="20.25" customHeight="1">
      <c r="A8" s="82" t="s">
        <v>18</v>
      </c>
      <c r="B8" s="122"/>
      <c r="C8" s="52" t="s">
        <v>41</v>
      </c>
      <c r="D8" s="9"/>
      <c r="E8" s="9"/>
      <c r="F8" s="9"/>
      <c r="G8" s="9"/>
      <c r="H8" s="11">
        <f>H9</f>
        <v>665764.01821999997</v>
      </c>
      <c r="I8" s="11">
        <f>I9</f>
        <v>662062.22848000005</v>
      </c>
    </row>
    <row r="9" spans="1:9" s="54" customFormat="1" ht="59.25" customHeight="1">
      <c r="A9" s="82"/>
      <c r="B9" s="122"/>
      <c r="C9" s="52" t="s">
        <v>42</v>
      </c>
      <c r="D9" s="9" t="s">
        <v>43</v>
      </c>
      <c r="E9" s="9"/>
      <c r="F9" s="9"/>
      <c r="G9" s="9"/>
      <c r="H9" s="10">
        <f t="shared" ref="H9:I9" si="0">H10+H74+H81+H85+H90+H96+H103+H78+H99+H106</f>
        <v>665764.01821999997</v>
      </c>
      <c r="I9" s="10">
        <f t="shared" si="0"/>
        <v>662062.22848000005</v>
      </c>
    </row>
    <row r="10" spans="1:9" s="7" customFormat="1" ht="21.75" customHeight="1">
      <c r="A10" s="67" t="s">
        <v>44</v>
      </c>
      <c r="B10" s="56"/>
      <c r="C10" s="4" t="s">
        <v>41</v>
      </c>
      <c r="D10" s="13"/>
      <c r="E10" s="14"/>
      <c r="F10" s="14"/>
      <c r="G10" s="14"/>
      <c r="H10" s="15">
        <f>H11</f>
        <v>612838.52230999991</v>
      </c>
      <c r="I10" s="15">
        <f>I11</f>
        <v>609241.97751</v>
      </c>
    </row>
    <row r="11" spans="1:9" s="7" customFormat="1" ht="16.2" customHeight="1">
      <c r="A11" s="68"/>
      <c r="B11" s="56"/>
      <c r="C11" s="67" t="s">
        <v>42</v>
      </c>
      <c r="D11" s="13" t="s">
        <v>43</v>
      </c>
      <c r="E11" s="14"/>
      <c r="F11" s="14"/>
      <c r="G11" s="14"/>
      <c r="H11" s="15">
        <f t="shared" ref="H11:I11" si="1">SUM(H12:H73)</f>
        <v>612838.52230999991</v>
      </c>
      <c r="I11" s="15">
        <f t="shared" si="1"/>
        <v>609241.97751</v>
      </c>
    </row>
    <row r="12" spans="1:9" s="7" customFormat="1" ht="19.2" customHeight="1">
      <c r="A12" s="68"/>
      <c r="B12" s="79" t="s">
        <v>20</v>
      </c>
      <c r="C12" s="68"/>
      <c r="D12" s="13" t="s">
        <v>43</v>
      </c>
      <c r="E12" s="14" t="s">
        <v>45</v>
      </c>
      <c r="F12" s="14" t="s">
        <v>381</v>
      </c>
      <c r="G12" s="14" t="s">
        <v>268</v>
      </c>
      <c r="H12" s="15">
        <v>1011.16788</v>
      </c>
      <c r="I12" s="15">
        <v>1011.16788</v>
      </c>
    </row>
    <row r="13" spans="1:9" s="7" customFormat="1" ht="18" customHeight="1">
      <c r="A13" s="68"/>
      <c r="B13" s="80"/>
      <c r="C13" s="68"/>
      <c r="D13" s="13" t="s">
        <v>43</v>
      </c>
      <c r="E13" s="14" t="s">
        <v>46</v>
      </c>
      <c r="F13" s="14" t="s">
        <v>381</v>
      </c>
      <c r="G13" s="14" t="s">
        <v>268</v>
      </c>
      <c r="H13" s="15">
        <v>1795.83322</v>
      </c>
      <c r="I13" s="15">
        <v>1795.83322</v>
      </c>
    </row>
    <row r="14" spans="1:9" s="7" customFormat="1" ht="17.399999999999999" customHeight="1">
      <c r="A14" s="68"/>
      <c r="B14" s="81"/>
      <c r="C14" s="68"/>
      <c r="D14" s="13" t="s">
        <v>43</v>
      </c>
      <c r="E14" s="14" t="s">
        <v>46</v>
      </c>
      <c r="F14" s="14" t="s">
        <v>381</v>
      </c>
      <c r="G14" s="14" t="s">
        <v>269</v>
      </c>
      <c r="H14" s="15">
        <v>138.69295</v>
      </c>
      <c r="I14" s="15">
        <v>138.69295</v>
      </c>
    </row>
    <row r="15" spans="1:9" s="7" customFormat="1" ht="49.2" customHeight="1">
      <c r="A15" s="68"/>
      <c r="B15" s="56" t="s">
        <v>270</v>
      </c>
      <c r="C15" s="68"/>
      <c r="D15" s="13" t="s">
        <v>43</v>
      </c>
      <c r="E15" s="14" t="s">
        <v>46</v>
      </c>
      <c r="F15" s="14" t="s">
        <v>382</v>
      </c>
      <c r="G15" s="14" t="s">
        <v>268</v>
      </c>
      <c r="H15" s="15">
        <v>161.18600000000001</v>
      </c>
      <c r="I15" s="15">
        <v>161.18600000000001</v>
      </c>
    </row>
    <row r="16" spans="1:9" s="7" customFormat="1" ht="36.6" customHeight="1">
      <c r="A16" s="68"/>
      <c r="B16" s="56" t="s">
        <v>132</v>
      </c>
      <c r="C16" s="68"/>
      <c r="D16" s="13" t="s">
        <v>43</v>
      </c>
      <c r="E16" s="14" t="s">
        <v>46</v>
      </c>
      <c r="F16" s="14" t="s">
        <v>273</v>
      </c>
      <c r="G16" s="14" t="s">
        <v>271</v>
      </c>
      <c r="H16" s="15"/>
      <c r="I16" s="15"/>
    </row>
    <row r="17" spans="1:9" s="7" customFormat="1" ht="22.2" customHeight="1">
      <c r="A17" s="68"/>
      <c r="B17" s="79" t="s">
        <v>275</v>
      </c>
      <c r="C17" s="68"/>
      <c r="D17" s="13" t="s">
        <v>43</v>
      </c>
      <c r="E17" s="14" t="s">
        <v>46</v>
      </c>
      <c r="F17" s="14" t="s">
        <v>274</v>
      </c>
      <c r="G17" s="37" t="s">
        <v>287</v>
      </c>
      <c r="H17" s="15"/>
      <c r="I17" s="15"/>
    </row>
    <row r="18" spans="1:9" s="7" customFormat="1" ht="28.8" customHeight="1">
      <c r="A18" s="68"/>
      <c r="B18" s="81"/>
      <c r="C18" s="68"/>
      <c r="D18" s="13" t="s">
        <v>43</v>
      </c>
      <c r="E18" s="14" t="s">
        <v>46</v>
      </c>
      <c r="F18" s="14" t="s">
        <v>274</v>
      </c>
      <c r="G18" s="37" t="s">
        <v>271</v>
      </c>
      <c r="H18" s="15"/>
      <c r="I18" s="15"/>
    </row>
    <row r="19" spans="1:9" s="7" customFormat="1" ht="28.2" customHeight="1">
      <c r="A19" s="68"/>
      <c r="B19" s="56" t="s">
        <v>508</v>
      </c>
      <c r="C19" s="68"/>
      <c r="D19" s="13" t="s">
        <v>43</v>
      </c>
      <c r="E19" s="14" t="s">
        <v>49</v>
      </c>
      <c r="F19" s="14" t="s">
        <v>506</v>
      </c>
      <c r="G19" s="14" t="s">
        <v>507</v>
      </c>
      <c r="H19" s="15">
        <f t="shared" ref="H19:I19" si="2">1294.049+92.251</f>
        <v>1386.3</v>
      </c>
      <c r="I19" s="15">
        <f t="shared" si="2"/>
        <v>1386.3</v>
      </c>
    </row>
    <row r="20" spans="1:9" s="7" customFormat="1" ht="63" customHeight="1">
      <c r="A20" s="68"/>
      <c r="B20" s="56" t="s">
        <v>511</v>
      </c>
      <c r="C20" s="68"/>
      <c r="D20" s="13" t="s">
        <v>43</v>
      </c>
      <c r="E20" s="14" t="s">
        <v>49</v>
      </c>
      <c r="F20" s="14" t="s">
        <v>509</v>
      </c>
      <c r="G20" s="14" t="s">
        <v>268</v>
      </c>
      <c r="H20" s="15">
        <v>2414.6</v>
      </c>
      <c r="I20" s="39">
        <v>2403.7416899999998</v>
      </c>
    </row>
    <row r="21" spans="1:9" s="7" customFormat="1" ht="85.8" customHeight="1">
      <c r="A21" s="68"/>
      <c r="B21" s="56" t="s">
        <v>512</v>
      </c>
      <c r="C21" s="68"/>
      <c r="D21" s="13" t="s">
        <v>43</v>
      </c>
      <c r="E21" s="14" t="s">
        <v>49</v>
      </c>
      <c r="F21" s="14" t="s">
        <v>510</v>
      </c>
      <c r="G21" s="14" t="s">
        <v>271</v>
      </c>
      <c r="H21" s="15">
        <v>307.10000000000002</v>
      </c>
      <c r="I21" s="39">
        <v>288.25806999999998</v>
      </c>
    </row>
    <row r="22" spans="1:9" s="7" customFormat="1" ht="37.799999999999997" customHeight="1">
      <c r="A22" s="68"/>
      <c r="B22" s="56" t="s">
        <v>48</v>
      </c>
      <c r="C22" s="68"/>
      <c r="D22" s="13" t="s">
        <v>43</v>
      </c>
      <c r="E22" s="14" t="s">
        <v>49</v>
      </c>
      <c r="F22" s="14" t="s">
        <v>50</v>
      </c>
      <c r="G22" s="14" t="s">
        <v>271</v>
      </c>
      <c r="H22" s="15"/>
      <c r="I22" s="15"/>
    </row>
    <row r="23" spans="1:9" s="7" customFormat="1" ht="123" customHeight="1">
      <c r="A23" s="68"/>
      <c r="B23" s="56" t="s">
        <v>386</v>
      </c>
      <c r="C23" s="68"/>
      <c r="D23" s="13" t="s">
        <v>43</v>
      </c>
      <c r="E23" s="14" t="s">
        <v>45</v>
      </c>
      <c r="F23" s="14" t="s">
        <v>384</v>
      </c>
      <c r="G23" s="14" t="s">
        <v>268</v>
      </c>
      <c r="H23" s="15">
        <v>34919.300000000003</v>
      </c>
      <c r="I23" s="15">
        <v>34919.300000000003</v>
      </c>
    </row>
    <row r="24" spans="1:9" s="7" customFormat="1" ht="52.8" customHeight="1">
      <c r="A24" s="68"/>
      <c r="B24" s="79" t="s">
        <v>387</v>
      </c>
      <c r="C24" s="68"/>
      <c r="D24" s="13" t="s">
        <v>43</v>
      </c>
      <c r="E24" s="14" t="s">
        <v>46</v>
      </c>
      <c r="F24" s="14" t="s">
        <v>385</v>
      </c>
      <c r="G24" s="14" t="s">
        <v>268</v>
      </c>
      <c r="H24" s="15">
        <v>38530.608229999998</v>
      </c>
      <c r="I24" s="15">
        <v>38530.608229999998</v>
      </c>
    </row>
    <row r="25" spans="1:9" s="7" customFormat="1" ht="66" customHeight="1">
      <c r="A25" s="68"/>
      <c r="B25" s="81"/>
      <c r="C25" s="68"/>
      <c r="D25" s="13" t="s">
        <v>43</v>
      </c>
      <c r="E25" s="14" t="s">
        <v>46</v>
      </c>
      <c r="F25" s="14" t="s">
        <v>385</v>
      </c>
      <c r="G25" s="14" t="s">
        <v>269</v>
      </c>
      <c r="H25" s="15">
        <v>4441.3917700000002</v>
      </c>
      <c r="I25" s="15">
        <v>4441.3917700000002</v>
      </c>
    </row>
    <row r="26" spans="1:9" s="7" customFormat="1" ht="73.2" customHeight="1">
      <c r="A26" s="68"/>
      <c r="B26" s="56" t="s">
        <v>51</v>
      </c>
      <c r="C26" s="68"/>
      <c r="D26" s="13" t="s">
        <v>43</v>
      </c>
      <c r="E26" s="14" t="s">
        <v>52</v>
      </c>
      <c r="F26" s="14" t="s">
        <v>383</v>
      </c>
      <c r="G26" s="14" t="s">
        <v>268</v>
      </c>
      <c r="H26" s="15">
        <v>698.4</v>
      </c>
      <c r="I26" s="15">
        <v>586.47600999999997</v>
      </c>
    </row>
    <row r="27" spans="1:9" s="7" customFormat="1" ht="37.200000000000003" customHeight="1">
      <c r="A27" s="68"/>
      <c r="B27" s="56" t="s">
        <v>53</v>
      </c>
      <c r="C27" s="68"/>
      <c r="D27" s="13" t="s">
        <v>43</v>
      </c>
      <c r="E27" s="14" t="s">
        <v>54</v>
      </c>
      <c r="F27" s="14" t="s">
        <v>388</v>
      </c>
      <c r="G27" s="14" t="s">
        <v>389</v>
      </c>
      <c r="H27" s="15">
        <f>92.666+4632.934</f>
        <v>4725.6000000000004</v>
      </c>
      <c r="I27" s="15">
        <f>78.41498+3932.71261</f>
        <v>4011.1275900000001</v>
      </c>
    </row>
    <row r="28" spans="1:9" s="7" customFormat="1" ht="48" customHeight="1">
      <c r="A28" s="68"/>
      <c r="B28" s="57" t="s">
        <v>56</v>
      </c>
      <c r="C28" s="68"/>
      <c r="D28" s="13" t="s">
        <v>43</v>
      </c>
      <c r="E28" s="14" t="s">
        <v>45</v>
      </c>
      <c r="F28" s="14" t="s">
        <v>57</v>
      </c>
      <c r="G28" s="14" t="s">
        <v>271</v>
      </c>
      <c r="H28" s="15"/>
      <c r="I28" s="15"/>
    </row>
    <row r="29" spans="1:9" s="7" customFormat="1" ht="36.6" customHeight="1">
      <c r="A29" s="68"/>
      <c r="B29" s="56" t="s">
        <v>58</v>
      </c>
      <c r="C29" s="68"/>
      <c r="D29" s="13" t="s">
        <v>43</v>
      </c>
      <c r="E29" s="14" t="s">
        <v>46</v>
      </c>
      <c r="F29" s="14" t="s">
        <v>59</v>
      </c>
      <c r="G29" s="14" t="s">
        <v>271</v>
      </c>
      <c r="H29" s="15"/>
      <c r="I29" s="15"/>
    </row>
    <row r="30" spans="1:9" s="7" customFormat="1" ht="24" customHeight="1">
      <c r="A30" s="68"/>
      <c r="B30" s="58" t="s">
        <v>556</v>
      </c>
      <c r="C30" s="68"/>
      <c r="D30" s="13" t="s">
        <v>43</v>
      </c>
      <c r="E30" s="14" t="s">
        <v>46</v>
      </c>
      <c r="F30" s="14" t="s">
        <v>555</v>
      </c>
      <c r="G30" s="14" t="s">
        <v>271</v>
      </c>
      <c r="H30" s="15">
        <v>2442.3000000000002</v>
      </c>
      <c r="I30" s="15">
        <v>2442.3000000000002</v>
      </c>
    </row>
    <row r="31" spans="1:9" s="7" customFormat="1" ht="82.5" customHeight="1">
      <c r="A31" s="68"/>
      <c r="B31" s="79" t="s">
        <v>394</v>
      </c>
      <c r="C31" s="68"/>
      <c r="D31" s="13" t="s">
        <v>43</v>
      </c>
      <c r="E31" s="14" t="s">
        <v>46</v>
      </c>
      <c r="F31" s="14" t="s">
        <v>390</v>
      </c>
      <c r="G31" s="14" t="s">
        <v>272</v>
      </c>
      <c r="H31" s="15">
        <f>181343.21012+5423.073</f>
        <v>186766.28312000001</v>
      </c>
      <c r="I31" s="15">
        <f>181343.21012+5423.073</f>
        <v>186766.28312000001</v>
      </c>
    </row>
    <row r="32" spans="1:9" s="7" customFormat="1" ht="49.8" customHeight="1">
      <c r="A32" s="68"/>
      <c r="B32" s="81"/>
      <c r="C32" s="68"/>
      <c r="D32" s="13" t="s">
        <v>43</v>
      </c>
      <c r="E32" s="14" t="s">
        <v>46</v>
      </c>
      <c r="F32" s="14" t="s">
        <v>390</v>
      </c>
      <c r="G32" s="14" t="s">
        <v>276</v>
      </c>
      <c r="H32" s="15">
        <f>15961.42888+451.988</f>
        <v>16413.416880000001</v>
      </c>
      <c r="I32" s="15">
        <f>15961.42888+451.988</f>
        <v>16413.416880000001</v>
      </c>
    </row>
    <row r="33" spans="1:9" s="7" customFormat="1" ht="21" customHeight="1">
      <c r="A33" s="68"/>
      <c r="B33" s="79" t="s">
        <v>60</v>
      </c>
      <c r="C33" s="68"/>
      <c r="D33" s="13" t="s">
        <v>43</v>
      </c>
      <c r="E33" s="14" t="s">
        <v>52</v>
      </c>
      <c r="F33" s="14" t="s">
        <v>391</v>
      </c>
      <c r="G33" s="14" t="s">
        <v>268</v>
      </c>
      <c r="H33" s="15">
        <v>8926.9279999999999</v>
      </c>
      <c r="I33" s="15">
        <v>6928.7717000000002</v>
      </c>
    </row>
    <row r="34" spans="1:9" s="7" customFormat="1" ht="21" customHeight="1">
      <c r="A34" s="68"/>
      <c r="B34" s="81"/>
      <c r="C34" s="68"/>
      <c r="D34" s="13" t="s">
        <v>43</v>
      </c>
      <c r="E34" s="14" t="s">
        <v>52</v>
      </c>
      <c r="F34" s="14" t="s">
        <v>391</v>
      </c>
      <c r="G34" s="14" t="s">
        <v>269</v>
      </c>
      <c r="H34" s="15">
        <v>1135.972</v>
      </c>
      <c r="I34" s="15">
        <v>974.68830000000003</v>
      </c>
    </row>
    <row r="35" spans="1:9" s="7" customFormat="1" ht="16.8" customHeight="1">
      <c r="A35" s="68"/>
      <c r="B35" s="79" t="s">
        <v>61</v>
      </c>
      <c r="C35" s="68"/>
      <c r="D35" s="13" t="s">
        <v>43</v>
      </c>
      <c r="E35" s="14" t="s">
        <v>49</v>
      </c>
      <c r="F35" s="14" t="s">
        <v>62</v>
      </c>
      <c r="G35" s="14" t="s">
        <v>271</v>
      </c>
      <c r="H35" s="15"/>
      <c r="I35" s="15"/>
    </row>
    <row r="36" spans="1:9" s="7" customFormat="1" ht="15.6" customHeight="1">
      <c r="A36" s="68"/>
      <c r="B36" s="81"/>
      <c r="C36" s="68"/>
      <c r="D36" s="13" t="s">
        <v>43</v>
      </c>
      <c r="E36" s="14" t="s">
        <v>49</v>
      </c>
      <c r="F36" s="14" t="s">
        <v>62</v>
      </c>
      <c r="G36" s="14" t="s">
        <v>277</v>
      </c>
      <c r="H36" s="15"/>
      <c r="I36" s="15"/>
    </row>
    <row r="37" spans="1:9" s="7" customFormat="1" ht="63.6" customHeight="1">
      <c r="A37" s="68"/>
      <c r="B37" s="56" t="s">
        <v>63</v>
      </c>
      <c r="C37" s="68"/>
      <c r="D37" s="13" t="s">
        <v>43</v>
      </c>
      <c r="E37" s="14" t="s">
        <v>49</v>
      </c>
      <c r="F37" s="14" t="s">
        <v>64</v>
      </c>
      <c r="G37" s="14" t="s">
        <v>271</v>
      </c>
      <c r="H37" s="15"/>
      <c r="I37" s="15"/>
    </row>
    <row r="38" spans="1:9" s="7" customFormat="1" ht="24">
      <c r="A38" s="68"/>
      <c r="B38" s="56" t="s">
        <v>65</v>
      </c>
      <c r="C38" s="68"/>
      <c r="D38" s="13" t="s">
        <v>43</v>
      </c>
      <c r="E38" s="14" t="s">
        <v>49</v>
      </c>
      <c r="F38" s="14" t="s">
        <v>66</v>
      </c>
      <c r="G38" s="14" t="s">
        <v>272</v>
      </c>
      <c r="H38" s="15"/>
      <c r="I38" s="15"/>
    </row>
    <row r="39" spans="1:9" s="7" customFormat="1" ht="124.8" customHeight="1">
      <c r="A39" s="68"/>
      <c r="B39" s="56" t="s">
        <v>393</v>
      </c>
      <c r="C39" s="68"/>
      <c r="D39" s="13" t="s">
        <v>43</v>
      </c>
      <c r="E39" s="14" t="s">
        <v>45</v>
      </c>
      <c r="F39" s="14" t="s">
        <v>392</v>
      </c>
      <c r="G39" s="14" t="s">
        <v>272</v>
      </c>
      <c r="H39" s="15">
        <f>76864.901+730.599</f>
        <v>77595.5</v>
      </c>
      <c r="I39" s="15">
        <f>76864.901+730.599</f>
        <v>77595.5</v>
      </c>
    </row>
    <row r="40" spans="1:9" s="7" customFormat="1" ht="37.799999999999997" customHeight="1">
      <c r="A40" s="68"/>
      <c r="B40" s="56" t="s">
        <v>279</v>
      </c>
      <c r="C40" s="68"/>
      <c r="D40" s="13" t="s">
        <v>43</v>
      </c>
      <c r="E40" s="14" t="s">
        <v>45</v>
      </c>
      <c r="F40" s="14" t="s">
        <v>278</v>
      </c>
      <c r="G40" s="14" t="s">
        <v>271</v>
      </c>
      <c r="H40" s="15"/>
      <c r="I40" s="15"/>
    </row>
    <row r="41" spans="1:9" s="7" customFormat="1" ht="24" customHeight="1">
      <c r="A41" s="68"/>
      <c r="B41" s="79" t="s">
        <v>558</v>
      </c>
      <c r="C41" s="68"/>
      <c r="D41" s="13" t="s">
        <v>43</v>
      </c>
      <c r="E41" s="14" t="s">
        <v>45</v>
      </c>
      <c r="F41" s="14" t="s">
        <v>557</v>
      </c>
      <c r="G41" s="14" t="s">
        <v>271</v>
      </c>
      <c r="H41" s="15">
        <f>106.132+5091.968</f>
        <v>5198.0999999999995</v>
      </c>
      <c r="I41" s="15">
        <v>5198.1000000000004</v>
      </c>
    </row>
    <row r="42" spans="1:9" s="7" customFormat="1" ht="25.8" customHeight="1">
      <c r="A42" s="68"/>
      <c r="B42" s="81"/>
      <c r="C42" s="68"/>
      <c r="D42" s="13" t="s">
        <v>43</v>
      </c>
      <c r="E42" s="14" t="s">
        <v>46</v>
      </c>
      <c r="F42" s="14" t="s">
        <v>557</v>
      </c>
      <c r="G42" s="14" t="s">
        <v>277</v>
      </c>
      <c r="H42" s="15">
        <v>381.9</v>
      </c>
      <c r="I42" s="15">
        <v>381.9</v>
      </c>
    </row>
    <row r="43" spans="1:9" s="7" customFormat="1" ht="24" customHeight="1">
      <c r="A43" s="68"/>
      <c r="B43" s="98" t="s">
        <v>30</v>
      </c>
      <c r="C43" s="68"/>
      <c r="D43" s="13" t="s">
        <v>43</v>
      </c>
      <c r="E43" s="14" t="s">
        <v>45</v>
      </c>
      <c r="F43" s="14" t="s">
        <v>395</v>
      </c>
      <c r="G43" s="14" t="s">
        <v>268</v>
      </c>
      <c r="H43" s="15">
        <v>66514.472739999997</v>
      </c>
      <c r="I43" s="15">
        <v>66022.650280000002</v>
      </c>
    </row>
    <row r="44" spans="1:9" s="7" customFormat="1" ht="21.75" customHeight="1">
      <c r="A44" s="68"/>
      <c r="B44" s="99"/>
      <c r="C44" s="68"/>
      <c r="D44" s="13" t="s">
        <v>43</v>
      </c>
      <c r="E44" s="14" t="s">
        <v>46</v>
      </c>
      <c r="F44" s="14" t="s">
        <v>395</v>
      </c>
      <c r="G44" s="14" t="s">
        <v>268</v>
      </c>
      <c r="H44" s="15">
        <v>135909.18385</v>
      </c>
      <c r="I44" s="15">
        <v>135845.49303000001</v>
      </c>
    </row>
    <row r="45" spans="1:9" s="7" customFormat="1" ht="21.75" customHeight="1">
      <c r="A45" s="68"/>
      <c r="B45" s="100"/>
      <c r="C45" s="68"/>
      <c r="D45" s="13" t="s">
        <v>43</v>
      </c>
      <c r="E45" s="14" t="s">
        <v>46</v>
      </c>
      <c r="F45" s="14" t="s">
        <v>395</v>
      </c>
      <c r="G45" s="14" t="s">
        <v>269</v>
      </c>
      <c r="H45" s="15">
        <v>7700.9373400000004</v>
      </c>
      <c r="I45" s="15">
        <v>7700.9368400000003</v>
      </c>
    </row>
    <row r="46" spans="1:9" s="7" customFormat="1" ht="21.75" customHeight="1">
      <c r="A46" s="68"/>
      <c r="B46" s="98" t="s">
        <v>29</v>
      </c>
      <c r="C46" s="68"/>
      <c r="D46" s="13" t="s">
        <v>43</v>
      </c>
      <c r="E46" s="14" t="s">
        <v>45</v>
      </c>
      <c r="F46" s="14" t="s">
        <v>513</v>
      </c>
      <c r="G46" s="14" t="s">
        <v>271</v>
      </c>
      <c r="H46" s="15">
        <v>3425.32105</v>
      </c>
      <c r="I46" s="15">
        <v>3413.36546</v>
      </c>
    </row>
    <row r="47" spans="1:9" s="7" customFormat="1" ht="21.75" customHeight="1">
      <c r="A47" s="68"/>
      <c r="B47" s="99"/>
      <c r="C47" s="68"/>
      <c r="D47" s="13" t="s">
        <v>43</v>
      </c>
      <c r="E47" s="14" t="s">
        <v>46</v>
      </c>
      <c r="F47" s="14" t="s">
        <v>513</v>
      </c>
      <c r="G47" s="14" t="s">
        <v>271</v>
      </c>
      <c r="H47" s="15">
        <v>3653.1239999999998</v>
      </c>
      <c r="I47" s="15">
        <v>3652.8710000000001</v>
      </c>
    </row>
    <row r="48" spans="1:9" s="7" customFormat="1" ht="21.75" customHeight="1">
      <c r="A48" s="68"/>
      <c r="B48" s="100"/>
      <c r="C48" s="68"/>
      <c r="D48" s="13" t="s">
        <v>43</v>
      </c>
      <c r="E48" s="14" t="s">
        <v>46</v>
      </c>
      <c r="F48" s="14" t="s">
        <v>513</v>
      </c>
      <c r="G48" s="14" t="s">
        <v>277</v>
      </c>
      <c r="H48" s="15">
        <v>30</v>
      </c>
      <c r="I48" s="15">
        <v>30</v>
      </c>
    </row>
    <row r="49" spans="1:9" s="7" customFormat="1" ht="17.399999999999999" customHeight="1">
      <c r="A49" s="68"/>
      <c r="B49" s="79" t="s">
        <v>67</v>
      </c>
      <c r="C49" s="68"/>
      <c r="D49" s="13" t="s">
        <v>43</v>
      </c>
      <c r="E49" s="14" t="s">
        <v>68</v>
      </c>
      <c r="F49" s="14" t="s">
        <v>396</v>
      </c>
      <c r="G49" s="14" t="s">
        <v>271</v>
      </c>
      <c r="H49" s="15">
        <v>575</v>
      </c>
      <c r="I49" s="15">
        <v>575</v>
      </c>
    </row>
    <row r="50" spans="1:9" s="7" customFormat="1" ht="19.2" customHeight="1">
      <c r="A50" s="68"/>
      <c r="B50" s="81"/>
      <c r="C50" s="68"/>
      <c r="D50" s="13" t="s">
        <v>43</v>
      </c>
      <c r="E50" s="14" t="s">
        <v>68</v>
      </c>
      <c r="F50" s="14" t="s">
        <v>396</v>
      </c>
      <c r="G50" s="14" t="s">
        <v>277</v>
      </c>
      <c r="H50" s="15">
        <v>25</v>
      </c>
      <c r="I50" s="15">
        <v>25</v>
      </c>
    </row>
    <row r="51" spans="1:9" s="7" customFormat="1" ht="25.2" customHeight="1">
      <c r="A51" s="68"/>
      <c r="B51" s="59" t="s">
        <v>69</v>
      </c>
      <c r="C51" s="68"/>
      <c r="D51" s="13" t="s">
        <v>43</v>
      </c>
      <c r="E51" s="14" t="s">
        <v>49</v>
      </c>
      <c r="F51" s="14" t="s">
        <v>397</v>
      </c>
      <c r="G51" s="14" t="s">
        <v>271</v>
      </c>
      <c r="H51" s="15">
        <v>489.98599999999999</v>
      </c>
      <c r="I51" s="15">
        <v>489.98599999999999</v>
      </c>
    </row>
    <row r="52" spans="1:9" s="7" customFormat="1" ht="28.5" customHeight="1">
      <c r="A52" s="68"/>
      <c r="B52" s="79" t="s">
        <v>70</v>
      </c>
      <c r="C52" s="68"/>
      <c r="D52" s="13" t="s">
        <v>43</v>
      </c>
      <c r="E52" s="14" t="s">
        <v>45</v>
      </c>
      <c r="F52" s="14" t="s">
        <v>71</v>
      </c>
      <c r="G52" s="14" t="s">
        <v>271</v>
      </c>
      <c r="H52" s="15"/>
      <c r="I52" s="15"/>
    </row>
    <row r="53" spans="1:9" s="7" customFormat="1" ht="15.6" customHeight="1">
      <c r="A53" s="68"/>
      <c r="B53" s="123"/>
      <c r="C53" s="68"/>
      <c r="D53" s="13" t="s">
        <v>43</v>
      </c>
      <c r="E53" s="14" t="s">
        <v>46</v>
      </c>
      <c r="F53" s="14" t="s">
        <v>71</v>
      </c>
      <c r="G53" s="14" t="s">
        <v>271</v>
      </c>
      <c r="H53" s="15"/>
      <c r="I53" s="15"/>
    </row>
    <row r="54" spans="1:9" s="7" customFormat="1" ht="15.6" customHeight="1">
      <c r="A54" s="68"/>
      <c r="B54" s="56" t="s">
        <v>560</v>
      </c>
      <c r="C54" s="68"/>
      <c r="D54" s="13" t="s">
        <v>43</v>
      </c>
      <c r="E54" s="14" t="s">
        <v>46</v>
      </c>
      <c r="F54" s="14" t="s">
        <v>559</v>
      </c>
      <c r="G54" s="14" t="s">
        <v>271</v>
      </c>
      <c r="H54" s="15">
        <v>3121</v>
      </c>
      <c r="I54" s="15">
        <v>3121</v>
      </c>
    </row>
    <row r="55" spans="1:9" s="7" customFormat="1" ht="16.2" customHeight="1">
      <c r="A55" s="68"/>
      <c r="B55" s="79" t="s">
        <v>283</v>
      </c>
      <c r="C55" s="68"/>
      <c r="D55" s="13" t="s">
        <v>43</v>
      </c>
      <c r="E55" s="14" t="s">
        <v>45</v>
      </c>
      <c r="F55" s="14" t="s">
        <v>398</v>
      </c>
      <c r="G55" s="14" t="s">
        <v>271</v>
      </c>
      <c r="H55" s="15">
        <v>5.2800099999999999</v>
      </c>
      <c r="I55" s="15">
        <v>5.2800099999999999</v>
      </c>
    </row>
    <row r="56" spans="1:9" s="7" customFormat="1" ht="16.2" customHeight="1">
      <c r="A56" s="68"/>
      <c r="B56" s="124"/>
      <c r="C56" s="68"/>
      <c r="D56" s="13" t="s">
        <v>43</v>
      </c>
      <c r="E56" s="14" t="s">
        <v>46</v>
      </c>
      <c r="F56" s="14" t="s">
        <v>398</v>
      </c>
      <c r="G56" s="14" t="s">
        <v>271</v>
      </c>
      <c r="H56" s="15">
        <v>15.75827</v>
      </c>
      <c r="I56" s="15">
        <v>13.36547</v>
      </c>
    </row>
    <row r="57" spans="1:9" s="7" customFormat="1" ht="17.399999999999999" customHeight="1">
      <c r="A57" s="68"/>
      <c r="B57" s="123"/>
      <c r="C57" s="68"/>
      <c r="D57" s="13" t="s">
        <v>43</v>
      </c>
      <c r="E57" s="14" t="s">
        <v>68</v>
      </c>
      <c r="F57" s="14" t="s">
        <v>281</v>
      </c>
      <c r="G57" s="14" t="s">
        <v>282</v>
      </c>
      <c r="H57" s="15"/>
      <c r="I57" s="15"/>
    </row>
    <row r="58" spans="1:9" s="7" customFormat="1" ht="39" customHeight="1">
      <c r="A58" s="68"/>
      <c r="B58" s="59" t="s">
        <v>72</v>
      </c>
      <c r="C58" s="68"/>
      <c r="D58" s="13" t="s">
        <v>43</v>
      </c>
      <c r="E58" s="14" t="s">
        <v>49</v>
      </c>
      <c r="F58" s="14" t="s">
        <v>73</v>
      </c>
      <c r="G58" s="37" t="s">
        <v>280</v>
      </c>
      <c r="H58" s="15"/>
      <c r="I58" s="15"/>
    </row>
    <row r="59" spans="1:9" s="7" customFormat="1" ht="27" customHeight="1">
      <c r="A59" s="68"/>
      <c r="B59" s="56" t="s">
        <v>400</v>
      </c>
      <c r="C59" s="68"/>
      <c r="D59" s="13" t="s">
        <v>43</v>
      </c>
      <c r="E59" s="14" t="s">
        <v>49</v>
      </c>
      <c r="F59" s="35" t="s">
        <v>399</v>
      </c>
      <c r="G59" s="14" t="s">
        <v>268</v>
      </c>
      <c r="H59" s="15"/>
      <c r="I59" s="15"/>
    </row>
    <row r="60" spans="1:9" s="7" customFormat="1" ht="48.6" customHeight="1">
      <c r="A60" s="68"/>
      <c r="B60" s="56" t="s">
        <v>74</v>
      </c>
      <c r="C60" s="68"/>
      <c r="D60" s="13" t="s">
        <v>43</v>
      </c>
      <c r="E60" s="14" t="s">
        <v>45</v>
      </c>
      <c r="F60" s="14" t="s">
        <v>75</v>
      </c>
      <c r="G60" s="14" t="s">
        <v>271</v>
      </c>
      <c r="H60" s="15"/>
      <c r="I60" s="15"/>
    </row>
    <row r="61" spans="1:9" s="7" customFormat="1" ht="61.2" customHeight="1">
      <c r="A61" s="68"/>
      <c r="B61" s="56" t="s">
        <v>76</v>
      </c>
      <c r="C61" s="68"/>
      <c r="D61" s="13" t="s">
        <v>43</v>
      </c>
      <c r="E61" s="14" t="s">
        <v>46</v>
      </c>
      <c r="F61" s="14" t="s">
        <v>77</v>
      </c>
      <c r="G61" s="14" t="s">
        <v>271</v>
      </c>
      <c r="H61" s="15"/>
      <c r="I61" s="15"/>
    </row>
    <row r="62" spans="1:9" s="7" customFormat="1" ht="40.799999999999997" customHeight="1">
      <c r="A62" s="68"/>
      <c r="B62" s="56" t="s">
        <v>78</v>
      </c>
      <c r="C62" s="68"/>
      <c r="D62" s="13" t="s">
        <v>43</v>
      </c>
      <c r="E62" s="14" t="s">
        <v>46</v>
      </c>
      <c r="F62" s="14" t="s">
        <v>79</v>
      </c>
      <c r="G62" s="14" t="s">
        <v>271</v>
      </c>
      <c r="H62" s="15"/>
      <c r="I62" s="15"/>
    </row>
    <row r="63" spans="1:9" s="7" customFormat="1" ht="18.600000000000001" customHeight="1">
      <c r="A63" s="68"/>
      <c r="B63" s="79" t="s">
        <v>28</v>
      </c>
      <c r="C63" s="68"/>
      <c r="D63" s="13" t="s">
        <v>43</v>
      </c>
      <c r="E63" s="14" t="s">
        <v>45</v>
      </c>
      <c r="F63" s="14" t="s">
        <v>514</v>
      </c>
      <c r="G63" s="14" t="s">
        <v>268</v>
      </c>
      <c r="H63" s="15">
        <v>10</v>
      </c>
      <c r="I63" s="15">
        <v>10</v>
      </c>
    </row>
    <row r="64" spans="1:9" s="7" customFormat="1" ht="17.399999999999999" customHeight="1">
      <c r="A64" s="68"/>
      <c r="B64" s="80"/>
      <c r="C64" s="68"/>
      <c r="D64" s="13" t="s">
        <v>43</v>
      </c>
      <c r="E64" s="14" t="s">
        <v>46</v>
      </c>
      <c r="F64" s="14" t="s">
        <v>514</v>
      </c>
      <c r="G64" s="14" t="s">
        <v>268</v>
      </c>
      <c r="H64" s="15">
        <v>31</v>
      </c>
      <c r="I64" s="15">
        <v>31</v>
      </c>
    </row>
    <row r="65" spans="1:9" s="7" customFormat="1" ht="15.6" customHeight="1">
      <c r="A65" s="68"/>
      <c r="B65" s="80"/>
      <c r="C65" s="68"/>
      <c r="D65" s="13" t="s">
        <v>43</v>
      </c>
      <c r="E65" s="14" t="s">
        <v>46</v>
      </c>
      <c r="F65" s="14" t="s">
        <v>80</v>
      </c>
      <c r="G65" s="14" t="s">
        <v>269</v>
      </c>
      <c r="H65" s="15"/>
      <c r="I65" s="15"/>
    </row>
    <row r="66" spans="1:9" s="7" customFormat="1" ht="51" customHeight="1">
      <c r="A66" s="68"/>
      <c r="B66" s="60" t="s">
        <v>288</v>
      </c>
      <c r="C66" s="68"/>
      <c r="D66" s="13" t="s">
        <v>43</v>
      </c>
      <c r="E66" s="14" t="s">
        <v>46</v>
      </c>
      <c r="F66" s="14" t="s">
        <v>284</v>
      </c>
      <c r="G66" s="14" t="s">
        <v>271</v>
      </c>
      <c r="H66" s="15"/>
      <c r="I66" s="15"/>
    </row>
    <row r="67" spans="1:9" s="7" customFormat="1" ht="40.799999999999997" customHeight="1">
      <c r="A67" s="68"/>
      <c r="B67" s="60" t="s">
        <v>289</v>
      </c>
      <c r="C67" s="68"/>
      <c r="D67" s="13" t="s">
        <v>43</v>
      </c>
      <c r="E67" s="14" t="s">
        <v>46</v>
      </c>
      <c r="F67" s="14" t="s">
        <v>285</v>
      </c>
      <c r="G67" s="14" t="s">
        <v>287</v>
      </c>
      <c r="H67" s="15"/>
      <c r="I67" s="15"/>
    </row>
    <row r="68" spans="1:9" s="7" customFormat="1" ht="39" customHeight="1">
      <c r="A68" s="68"/>
      <c r="B68" s="60" t="s">
        <v>290</v>
      </c>
      <c r="C68" s="68"/>
      <c r="D68" s="13" t="s">
        <v>43</v>
      </c>
      <c r="E68" s="14" t="s">
        <v>46</v>
      </c>
      <c r="F68" s="14" t="s">
        <v>286</v>
      </c>
      <c r="G68" s="14" t="s">
        <v>271</v>
      </c>
      <c r="H68" s="15"/>
      <c r="I68" s="15"/>
    </row>
    <row r="69" spans="1:9" s="7" customFormat="1" ht="36.6" customHeight="1">
      <c r="A69" s="68"/>
      <c r="B69" s="57" t="s">
        <v>517</v>
      </c>
      <c r="C69" s="68"/>
      <c r="D69" s="13" t="s">
        <v>43</v>
      </c>
      <c r="E69" s="14" t="s">
        <v>49</v>
      </c>
      <c r="F69" s="14" t="s">
        <v>516</v>
      </c>
      <c r="G69" s="14" t="s">
        <v>515</v>
      </c>
      <c r="H69" s="15">
        <f>556.733+39.53</f>
        <v>596.26299999999992</v>
      </c>
      <c r="I69" s="15">
        <f>556.733+39.53</f>
        <v>596.26299999999992</v>
      </c>
    </row>
    <row r="70" spans="1:9" s="7" customFormat="1" ht="51" customHeight="1">
      <c r="A70" s="68"/>
      <c r="B70" s="57" t="s">
        <v>519</v>
      </c>
      <c r="C70" s="68"/>
      <c r="D70" s="13" t="s">
        <v>43</v>
      </c>
      <c r="E70" s="14" t="s">
        <v>49</v>
      </c>
      <c r="F70" s="14" t="s">
        <v>518</v>
      </c>
      <c r="G70" s="14" t="s">
        <v>268</v>
      </c>
      <c r="H70" s="15">
        <v>1041.068</v>
      </c>
      <c r="I70" s="15">
        <v>1030.1750099999999</v>
      </c>
    </row>
    <row r="71" spans="1:9" s="7" customFormat="1" ht="73.8" customHeight="1">
      <c r="A71" s="68"/>
      <c r="B71" s="57" t="s">
        <v>521</v>
      </c>
      <c r="C71" s="68"/>
      <c r="D71" s="13" t="s">
        <v>43</v>
      </c>
      <c r="E71" s="14" t="s">
        <v>49</v>
      </c>
      <c r="F71" s="14" t="s">
        <v>520</v>
      </c>
      <c r="G71" s="14" t="s">
        <v>271</v>
      </c>
      <c r="H71" s="15">
        <v>0.308</v>
      </c>
      <c r="I71" s="15">
        <v>0.308</v>
      </c>
    </row>
    <row r="72" spans="1:9" s="7" customFormat="1" ht="24">
      <c r="A72" s="68"/>
      <c r="B72" s="57" t="s">
        <v>524</v>
      </c>
      <c r="C72" s="68"/>
      <c r="D72" s="13" t="s">
        <v>43</v>
      </c>
      <c r="E72" s="14" t="s">
        <v>46</v>
      </c>
      <c r="F72" s="14" t="s">
        <v>522</v>
      </c>
      <c r="G72" s="14" t="s">
        <v>271</v>
      </c>
      <c r="H72" s="15">
        <v>244.24</v>
      </c>
      <c r="I72" s="15">
        <v>244.24</v>
      </c>
    </row>
    <row r="73" spans="1:9" s="7" customFormat="1" ht="50.4" customHeight="1">
      <c r="A73" s="69"/>
      <c r="B73" s="57" t="s">
        <v>525</v>
      </c>
      <c r="C73" s="69"/>
      <c r="D73" s="13" t="s">
        <v>43</v>
      </c>
      <c r="E73" s="14" t="s">
        <v>45</v>
      </c>
      <c r="F73" s="14" t="s">
        <v>523</v>
      </c>
      <c r="G73" s="14" t="s">
        <v>271</v>
      </c>
      <c r="H73" s="15">
        <v>60</v>
      </c>
      <c r="I73" s="15">
        <v>60</v>
      </c>
    </row>
    <row r="74" spans="1:9" s="7" customFormat="1" ht="12.75" customHeight="1">
      <c r="A74" s="67" t="s">
        <v>81</v>
      </c>
      <c r="B74" s="79" t="s">
        <v>20</v>
      </c>
      <c r="C74" s="4" t="s">
        <v>41</v>
      </c>
      <c r="D74" s="13"/>
      <c r="E74" s="13"/>
      <c r="F74" s="13"/>
      <c r="G74" s="13"/>
      <c r="H74" s="15">
        <f>H75</f>
        <v>158.41254000000001</v>
      </c>
      <c r="I74" s="15">
        <f>I75</f>
        <v>158.41254000000001</v>
      </c>
    </row>
    <row r="75" spans="1:9" s="7" customFormat="1" ht="13.2">
      <c r="A75" s="68"/>
      <c r="B75" s="80"/>
      <c r="C75" s="4" t="s">
        <v>82</v>
      </c>
      <c r="D75" s="13"/>
      <c r="E75" s="13"/>
      <c r="F75" s="13"/>
      <c r="G75" s="13"/>
      <c r="H75" s="15">
        <f>H76+H77</f>
        <v>158.41254000000001</v>
      </c>
      <c r="I75" s="15">
        <f>I76+I77</f>
        <v>158.41254000000001</v>
      </c>
    </row>
    <row r="76" spans="1:9" s="7" customFormat="1" ht="18.600000000000001" customHeight="1">
      <c r="A76" s="68"/>
      <c r="B76" s="80"/>
      <c r="C76" s="67" t="s">
        <v>83</v>
      </c>
      <c r="D76" s="13" t="s">
        <v>43</v>
      </c>
      <c r="E76" s="14" t="s">
        <v>68</v>
      </c>
      <c r="F76" s="14" t="s">
        <v>401</v>
      </c>
      <c r="G76" s="14" t="s">
        <v>402</v>
      </c>
      <c r="H76" s="15">
        <f>109.491+33.06138</f>
        <v>142.55238</v>
      </c>
      <c r="I76" s="15">
        <f>109.491+33.06138</f>
        <v>142.55238</v>
      </c>
    </row>
    <row r="77" spans="1:9" s="7" customFormat="1" ht="22.2" customHeight="1">
      <c r="A77" s="69"/>
      <c r="B77" s="81"/>
      <c r="C77" s="69"/>
      <c r="D77" s="13" t="s">
        <v>43</v>
      </c>
      <c r="E77" s="14" t="s">
        <v>68</v>
      </c>
      <c r="F77" s="14" t="s">
        <v>401</v>
      </c>
      <c r="G77" s="14" t="s">
        <v>268</v>
      </c>
      <c r="H77" s="15">
        <v>15.86016</v>
      </c>
      <c r="I77" s="15">
        <v>15.86016</v>
      </c>
    </row>
    <row r="78" spans="1:9" s="7" customFormat="1" ht="12.75" customHeight="1">
      <c r="A78" s="67" t="s">
        <v>84</v>
      </c>
      <c r="B78" s="79" t="s">
        <v>293</v>
      </c>
      <c r="C78" s="27" t="s">
        <v>41</v>
      </c>
      <c r="D78" s="13"/>
      <c r="E78" s="13"/>
      <c r="F78" s="13"/>
      <c r="G78" s="13"/>
      <c r="H78" s="15">
        <f>H79</f>
        <v>0</v>
      </c>
      <c r="I78" s="15">
        <f>I79</f>
        <v>0</v>
      </c>
    </row>
    <row r="79" spans="1:9" s="7" customFormat="1" ht="13.2">
      <c r="A79" s="68"/>
      <c r="B79" s="80"/>
      <c r="C79" s="27" t="s">
        <v>82</v>
      </c>
      <c r="D79" s="13"/>
      <c r="E79" s="13"/>
      <c r="F79" s="13"/>
      <c r="G79" s="13"/>
      <c r="H79" s="15">
        <f t="shared" ref="H79:I79" si="3">H80</f>
        <v>0</v>
      </c>
      <c r="I79" s="15">
        <f t="shared" si="3"/>
        <v>0</v>
      </c>
    </row>
    <row r="80" spans="1:9" s="7" customFormat="1" ht="46.8" customHeight="1">
      <c r="A80" s="68"/>
      <c r="B80" s="80"/>
      <c r="C80" s="26" t="s">
        <v>83</v>
      </c>
      <c r="D80" s="13" t="s">
        <v>43</v>
      </c>
      <c r="E80" s="14" t="s">
        <v>46</v>
      </c>
      <c r="F80" s="14" t="s">
        <v>292</v>
      </c>
      <c r="G80" s="14" t="s">
        <v>282</v>
      </c>
      <c r="H80" s="15"/>
      <c r="I80" s="15"/>
    </row>
    <row r="81" spans="1:9" s="7" customFormat="1" ht="12.75" customHeight="1">
      <c r="A81" s="67" t="s">
        <v>85</v>
      </c>
      <c r="B81" s="79" t="s">
        <v>32</v>
      </c>
      <c r="C81" s="4" t="s">
        <v>41</v>
      </c>
      <c r="D81" s="13"/>
      <c r="E81" s="13"/>
      <c r="F81" s="13"/>
      <c r="G81" s="13"/>
      <c r="H81" s="15">
        <f>H82</f>
        <v>0</v>
      </c>
      <c r="I81" s="15">
        <f>I82</f>
        <v>0</v>
      </c>
    </row>
    <row r="82" spans="1:9" s="7" customFormat="1" ht="13.2">
      <c r="A82" s="68"/>
      <c r="B82" s="80"/>
      <c r="C82" s="4" t="s">
        <v>82</v>
      </c>
      <c r="D82" s="13"/>
      <c r="E82" s="13"/>
      <c r="F82" s="13"/>
      <c r="G82" s="13"/>
      <c r="H82" s="15">
        <f>H83+H84</f>
        <v>0</v>
      </c>
      <c r="I82" s="15">
        <f>I83+I84</f>
        <v>0</v>
      </c>
    </row>
    <row r="83" spans="1:9" s="7" customFormat="1" ht="19.2" customHeight="1">
      <c r="A83" s="68"/>
      <c r="B83" s="80"/>
      <c r="C83" s="67" t="s">
        <v>83</v>
      </c>
      <c r="D83" s="13" t="s">
        <v>43</v>
      </c>
      <c r="E83" s="14" t="s">
        <v>68</v>
      </c>
      <c r="F83" s="14" t="s">
        <v>86</v>
      </c>
      <c r="G83" s="14" t="s">
        <v>291</v>
      </c>
      <c r="H83" s="15"/>
      <c r="I83" s="15"/>
    </row>
    <row r="84" spans="1:9" s="7" customFormat="1" ht="18" customHeight="1">
      <c r="A84" s="69"/>
      <c r="B84" s="81"/>
      <c r="C84" s="69"/>
      <c r="D84" s="13" t="s">
        <v>43</v>
      </c>
      <c r="E84" s="14" t="s">
        <v>68</v>
      </c>
      <c r="F84" s="14" t="s">
        <v>86</v>
      </c>
      <c r="G84" s="14" t="s">
        <v>282</v>
      </c>
      <c r="H84" s="15"/>
      <c r="I84" s="15"/>
    </row>
    <row r="85" spans="1:9" s="7" customFormat="1" ht="12.75" customHeight="1">
      <c r="A85" s="67" t="s">
        <v>87</v>
      </c>
      <c r="B85" s="79" t="s">
        <v>31</v>
      </c>
      <c r="C85" s="4" t="s">
        <v>41</v>
      </c>
      <c r="D85" s="13"/>
      <c r="E85" s="13"/>
      <c r="F85" s="13"/>
      <c r="G85" s="13"/>
      <c r="H85" s="15">
        <f>H86</f>
        <v>6978.6238000000003</v>
      </c>
      <c r="I85" s="15">
        <f>I86</f>
        <v>6911.1410800000003</v>
      </c>
    </row>
    <row r="86" spans="1:9" s="7" customFormat="1" ht="13.2">
      <c r="A86" s="68"/>
      <c r="B86" s="80"/>
      <c r="C86" s="4" t="s">
        <v>82</v>
      </c>
      <c r="D86" s="13"/>
      <c r="E86" s="13"/>
      <c r="F86" s="13"/>
      <c r="G86" s="13"/>
      <c r="H86" s="15">
        <f t="shared" ref="H86:I86" si="4">H87+H88+H89</f>
        <v>6978.6238000000003</v>
      </c>
      <c r="I86" s="15">
        <f t="shared" si="4"/>
        <v>6911.1410800000003</v>
      </c>
    </row>
    <row r="87" spans="1:9" s="7" customFormat="1" ht="18.600000000000001" customHeight="1">
      <c r="A87" s="68"/>
      <c r="B87" s="80"/>
      <c r="C87" s="67" t="s">
        <v>83</v>
      </c>
      <c r="D87" s="13" t="s">
        <v>43</v>
      </c>
      <c r="E87" s="14" t="s">
        <v>68</v>
      </c>
      <c r="F87" s="14" t="s">
        <v>403</v>
      </c>
      <c r="G87" s="35" t="s">
        <v>438</v>
      </c>
      <c r="H87" s="15">
        <f>3609.312+256.64+1090.013</f>
        <v>4955.9650000000001</v>
      </c>
      <c r="I87" s="15">
        <f>3609.18444+198.6071+1080.69074</f>
        <v>4888.4822800000002</v>
      </c>
    </row>
    <row r="88" spans="1:9" s="7" customFormat="1" ht="14.4" customHeight="1">
      <c r="A88" s="68"/>
      <c r="B88" s="80"/>
      <c r="C88" s="68"/>
      <c r="D88" s="13" t="s">
        <v>43</v>
      </c>
      <c r="E88" s="14" t="s">
        <v>68</v>
      </c>
      <c r="F88" s="14" t="s">
        <v>403</v>
      </c>
      <c r="G88" s="14" t="s">
        <v>282</v>
      </c>
      <c r="H88" s="15">
        <v>1990.8227999999999</v>
      </c>
      <c r="I88" s="15">
        <v>1990.8227999999999</v>
      </c>
    </row>
    <row r="89" spans="1:9" s="7" customFormat="1" ht="13.2" customHeight="1">
      <c r="A89" s="68"/>
      <c r="B89" s="81"/>
      <c r="C89" s="69"/>
      <c r="D89" s="13" t="s">
        <v>43</v>
      </c>
      <c r="E89" s="14" t="s">
        <v>68</v>
      </c>
      <c r="F89" s="14" t="s">
        <v>403</v>
      </c>
      <c r="G89" s="14" t="s">
        <v>295</v>
      </c>
      <c r="H89" s="15">
        <f>31.036+0.8</f>
        <v>31.836000000000002</v>
      </c>
      <c r="I89" s="15">
        <f>31.036+0.8</f>
        <v>31.836000000000002</v>
      </c>
    </row>
    <row r="90" spans="1:9" s="7" customFormat="1" ht="12.75" customHeight="1">
      <c r="A90" s="67" t="s">
        <v>88</v>
      </c>
      <c r="B90" s="79" t="s">
        <v>30</v>
      </c>
      <c r="C90" s="4" t="s">
        <v>41</v>
      </c>
      <c r="D90" s="13"/>
      <c r="E90" s="13"/>
      <c r="F90" s="13"/>
      <c r="G90" s="13"/>
      <c r="H90" s="15">
        <f>H91</f>
        <v>45781.060849999994</v>
      </c>
      <c r="I90" s="15">
        <f>I91</f>
        <v>45743.386290000002</v>
      </c>
    </row>
    <row r="91" spans="1:9" s="7" customFormat="1" ht="13.2">
      <c r="A91" s="68"/>
      <c r="B91" s="80"/>
      <c r="C91" s="4" t="s">
        <v>82</v>
      </c>
      <c r="D91" s="13"/>
      <c r="E91" s="13"/>
      <c r="F91" s="13"/>
      <c r="G91" s="13"/>
      <c r="H91" s="15">
        <f t="shared" ref="H91:I91" si="5">H92+H93+H95+H94</f>
        <v>45781.060849999994</v>
      </c>
      <c r="I91" s="15">
        <f t="shared" si="5"/>
        <v>45743.386290000002</v>
      </c>
    </row>
    <row r="92" spans="1:9" s="7" customFormat="1" ht="15" customHeight="1">
      <c r="A92" s="68"/>
      <c r="B92" s="80"/>
      <c r="C92" s="67" t="s">
        <v>83</v>
      </c>
      <c r="D92" s="13" t="s">
        <v>43</v>
      </c>
      <c r="E92" s="14" t="s">
        <v>68</v>
      </c>
      <c r="F92" s="14" t="s">
        <v>405</v>
      </c>
      <c r="G92" s="35" t="s">
        <v>437</v>
      </c>
      <c r="H92" s="15">
        <f>9596.368+11391.2617+0.192+118.4+2898.103+3536.65722</f>
        <v>27540.981919999998</v>
      </c>
      <c r="I92" s="15">
        <f>9596.36695+11391.2617+0.192+111.95+2894.00206+3530.14626</f>
        <v>27523.918969999999</v>
      </c>
    </row>
    <row r="93" spans="1:9" s="7" customFormat="1" ht="15.6" customHeight="1">
      <c r="A93" s="68"/>
      <c r="B93" s="80"/>
      <c r="C93" s="68"/>
      <c r="D93" s="13" t="s">
        <v>43</v>
      </c>
      <c r="E93" s="14" t="s">
        <v>68</v>
      </c>
      <c r="F93" s="14" t="s">
        <v>405</v>
      </c>
      <c r="G93" s="14" t="s">
        <v>282</v>
      </c>
      <c r="H93" s="15">
        <f>1873.23866+11752.82226</f>
        <v>13626.06092</v>
      </c>
      <c r="I93" s="15">
        <f>1873.23866+11752.82226</f>
        <v>13626.06092</v>
      </c>
    </row>
    <row r="94" spans="1:9" s="7" customFormat="1" ht="15" customHeight="1">
      <c r="A94" s="68"/>
      <c r="B94" s="80"/>
      <c r="C94" s="68"/>
      <c r="D94" s="13" t="s">
        <v>43</v>
      </c>
      <c r="E94" s="14" t="s">
        <v>68</v>
      </c>
      <c r="F94" s="14" t="s">
        <v>405</v>
      </c>
      <c r="G94" s="14" t="s">
        <v>268</v>
      </c>
      <c r="H94" s="15">
        <v>4572.6900100000003</v>
      </c>
      <c r="I94" s="15">
        <v>4567.4204</v>
      </c>
    </row>
    <row r="95" spans="1:9" s="7" customFormat="1" ht="15" customHeight="1">
      <c r="A95" s="68"/>
      <c r="B95" s="81"/>
      <c r="C95" s="69"/>
      <c r="D95" s="13" t="s">
        <v>43</v>
      </c>
      <c r="E95" s="14" t="s">
        <v>68</v>
      </c>
      <c r="F95" s="14" t="s">
        <v>405</v>
      </c>
      <c r="G95" s="14" t="s">
        <v>295</v>
      </c>
      <c r="H95" s="15">
        <f>18.168+2.4+20.76</f>
        <v>41.328000000000003</v>
      </c>
      <c r="I95" s="15">
        <f>13.626+1.6+10.76</f>
        <v>25.985999999999997</v>
      </c>
    </row>
    <row r="96" spans="1:9" s="7" customFormat="1" ht="12.75" customHeight="1">
      <c r="A96" s="67" t="s">
        <v>89</v>
      </c>
      <c r="B96" s="79" t="s">
        <v>29</v>
      </c>
      <c r="C96" s="4" t="s">
        <v>41</v>
      </c>
      <c r="D96" s="13"/>
      <c r="E96" s="13"/>
      <c r="F96" s="13"/>
      <c r="G96" s="13"/>
      <c r="H96" s="15">
        <f>H97</f>
        <v>0</v>
      </c>
      <c r="I96" s="15">
        <f>I97</f>
        <v>0</v>
      </c>
    </row>
    <row r="97" spans="1:9" s="7" customFormat="1" ht="13.2">
      <c r="A97" s="68"/>
      <c r="B97" s="80"/>
      <c r="C97" s="4" t="s">
        <v>82</v>
      </c>
      <c r="D97" s="13"/>
      <c r="E97" s="13"/>
      <c r="F97" s="13"/>
      <c r="G97" s="13"/>
      <c r="H97" s="15">
        <f>H98</f>
        <v>0</v>
      </c>
      <c r="I97" s="15">
        <f>I98</f>
        <v>0</v>
      </c>
    </row>
    <row r="98" spans="1:9" s="7" customFormat="1" ht="42" customHeight="1">
      <c r="A98" s="68"/>
      <c r="B98" s="80"/>
      <c r="C98" s="3" t="s">
        <v>83</v>
      </c>
      <c r="D98" s="13" t="s">
        <v>43</v>
      </c>
      <c r="E98" s="14" t="s">
        <v>68</v>
      </c>
      <c r="F98" s="14" t="s">
        <v>91</v>
      </c>
      <c r="G98" s="14" t="s">
        <v>271</v>
      </c>
      <c r="H98" s="15"/>
      <c r="I98" s="15"/>
    </row>
    <row r="99" spans="1:9" s="7" customFormat="1" ht="12.75" customHeight="1">
      <c r="A99" s="67" t="s">
        <v>90</v>
      </c>
      <c r="B99" s="79" t="s">
        <v>283</v>
      </c>
      <c r="C99" s="27" t="s">
        <v>41</v>
      </c>
      <c r="D99" s="13"/>
      <c r="E99" s="13"/>
      <c r="F99" s="13"/>
      <c r="G99" s="13"/>
      <c r="H99" s="15">
        <f>H100</f>
        <v>7.39872</v>
      </c>
      <c r="I99" s="15">
        <f>I100</f>
        <v>7.3110599999999994</v>
      </c>
    </row>
    <row r="100" spans="1:9" s="7" customFormat="1" ht="13.2">
      <c r="A100" s="68"/>
      <c r="B100" s="80"/>
      <c r="C100" s="27" t="s">
        <v>82</v>
      </c>
      <c r="D100" s="13"/>
      <c r="E100" s="13"/>
      <c r="F100" s="13"/>
      <c r="G100" s="13"/>
      <c r="H100" s="15">
        <f t="shared" ref="H100:I100" si="6">H101+H102</f>
        <v>7.39872</v>
      </c>
      <c r="I100" s="15">
        <f t="shared" si="6"/>
        <v>7.3110599999999994</v>
      </c>
    </row>
    <row r="101" spans="1:9" s="7" customFormat="1" ht="18.600000000000001" customHeight="1">
      <c r="A101" s="68"/>
      <c r="B101" s="80"/>
      <c r="C101" s="67" t="s">
        <v>83</v>
      </c>
      <c r="D101" s="13" t="s">
        <v>43</v>
      </c>
      <c r="E101" s="14" t="s">
        <v>68</v>
      </c>
      <c r="F101" s="14" t="s">
        <v>406</v>
      </c>
      <c r="G101" s="14" t="s">
        <v>282</v>
      </c>
      <c r="H101" s="15">
        <f>2.44825+2.291</f>
        <v>4.7392500000000002</v>
      </c>
      <c r="I101" s="15">
        <f>2.44825+2.20334</f>
        <v>4.6515899999999997</v>
      </c>
    </row>
    <row r="102" spans="1:9" s="7" customFormat="1" ht="22.8" customHeight="1">
      <c r="A102" s="68"/>
      <c r="B102" s="80"/>
      <c r="C102" s="68"/>
      <c r="D102" s="13" t="s">
        <v>43</v>
      </c>
      <c r="E102" s="14" t="s">
        <v>68</v>
      </c>
      <c r="F102" s="14" t="s">
        <v>406</v>
      </c>
      <c r="G102" s="14" t="s">
        <v>271</v>
      </c>
      <c r="H102" s="15">
        <v>2.6594699999999998</v>
      </c>
      <c r="I102" s="15">
        <v>2.6594699999999998</v>
      </c>
    </row>
    <row r="103" spans="1:9" s="7" customFormat="1" ht="12.75" customHeight="1">
      <c r="A103" s="67" t="s">
        <v>92</v>
      </c>
      <c r="B103" s="79" t="s">
        <v>28</v>
      </c>
      <c r="C103" s="4" t="s">
        <v>41</v>
      </c>
      <c r="D103" s="13"/>
      <c r="E103" s="13"/>
      <c r="F103" s="13"/>
      <c r="G103" s="13"/>
      <c r="H103" s="15">
        <f>H104</f>
        <v>0</v>
      </c>
      <c r="I103" s="15">
        <f>I104</f>
        <v>0</v>
      </c>
    </row>
    <row r="104" spans="1:9" s="7" customFormat="1" ht="13.2">
      <c r="A104" s="68"/>
      <c r="B104" s="80"/>
      <c r="C104" s="4" t="s">
        <v>82</v>
      </c>
      <c r="D104" s="13"/>
      <c r="E104" s="13"/>
      <c r="F104" s="13"/>
      <c r="G104" s="13"/>
      <c r="H104" s="15">
        <f t="shared" ref="H104:I104" si="7">H105</f>
        <v>0</v>
      </c>
      <c r="I104" s="15">
        <f t="shared" si="7"/>
        <v>0</v>
      </c>
    </row>
    <row r="105" spans="1:9" s="7" customFormat="1" ht="24" customHeight="1">
      <c r="A105" s="68"/>
      <c r="B105" s="80"/>
      <c r="C105" s="44"/>
      <c r="D105" s="13" t="s">
        <v>43</v>
      </c>
      <c r="E105" s="14" t="s">
        <v>68</v>
      </c>
      <c r="F105" s="14" t="s">
        <v>93</v>
      </c>
      <c r="G105" s="14" t="s">
        <v>268</v>
      </c>
      <c r="H105" s="15"/>
      <c r="I105" s="15"/>
    </row>
    <row r="106" spans="1:9" s="7" customFormat="1" ht="12.75" customHeight="1">
      <c r="A106" s="67" t="s">
        <v>294</v>
      </c>
      <c r="B106" s="79" t="s">
        <v>298</v>
      </c>
      <c r="C106" s="27" t="s">
        <v>41</v>
      </c>
      <c r="D106" s="13"/>
      <c r="E106" s="13"/>
      <c r="F106" s="13"/>
      <c r="G106" s="13"/>
      <c r="H106" s="15">
        <f>H107</f>
        <v>0</v>
      </c>
      <c r="I106" s="15">
        <f>I107</f>
        <v>0</v>
      </c>
    </row>
    <row r="107" spans="1:9" s="7" customFormat="1" ht="13.2">
      <c r="A107" s="68"/>
      <c r="B107" s="80"/>
      <c r="C107" s="27" t="s">
        <v>82</v>
      </c>
      <c r="D107" s="13"/>
      <c r="E107" s="13"/>
      <c r="F107" s="13"/>
      <c r="G107" s="13"/>
      <c r="H107" s="15">
        <f>H108</f>
        <v>0</v>
      </c>
      <c r="I107" s="15">
        <f>I108</f>
        <v>0</v>
      </c>
    </row>
    <row r="108" spans="1:9" s="7" customFormat="1" ht="46.2" customHeight="1">
      <c r="A108" s="68"/>
      <c r="B108" s="80"/>
      <c r="C108" s="26" t="s">
        <v>83</v>
      </c>
      <c r="D108" s="13" t="s">
        <v>43</v>
      </c>
      <c r="E108" s="14" t="s">
        <v>46</v>
      </c>
      <c r="F108" s="14" t="s">
        <v>297</v>
      </c>
      <c r="G108" s="14" t="s">
        <v>282</v>
      </c>
      <c r="H108" s="15"/>
      <c r="I108" s="15"/>
    </row>
    <row r="109" spans="1:9" s="12" customFormat="1" ht="30" customHeight="1">
      <c r="A109" s="82" t="s">
        <v>94</v>
      </c>
      <c r="B109" s="90"/>
      <c r="C109" s="8" t="s">
        <v>41</v>
      </c>
      <c r="D109" s="9"/>
      <c r="E109" s="9"/>
      <c r="F109" s="9"/>
      <c r="G109" s="9"/>
      <c r="H109" s="11">
        <f>H110</f>
        <v>72879.391689999989</v>
      </c>
      <c r="I109" s="11">
        <f>I110</f>
        <v>72757.192920000001</v>
      </c>
    </row>
    <row r="110" spans="1:9" s="12" customFormat="1" ht="49.8" customHeight="1">
      <c r="A110" s="82"/>
      <c r="B110" s="90"/>
      <c r="C110" s="8" t="s">
        <v>95</v>
      </c>
      <c r="D110" s="9" t="s">
        <v>97</v>
      </c>
      <c r="E110" s="9"/>
      <c r="F110" s="9"/>
      <c r="G110" s="9"/>
      <c r="H110" s="10">
        <f t="shared" ref="H110:I110" si="8">H111+H129+H151+H164</f>
        <v>72879.391689999989</v>
      </c>
      <c r="I110" s="10">
        <f t="shared" si="8"/>
        <v>72757.192920000001</v>
      </c>
    </row>
    <row r="111" spans="1:9" s="7" customFormat="1" ht="12.75" customHeight="1">
      <c r="A111" s="66" t="s">
        <v>96</v>
      </c>
      <c r="B111" s="56"/>
      <c r="C111" s="4" t="s">
        <v>41</v>
      </c>
      <c r="D111" s="13"/>
      <c r="E111" s="14"/>
      <c r="F111" s="14"/>
      <c r="G111" s="14"/>
      <c r="H111" s="15">
        <f>H112</f>
        <v>11228.020999999999</v>
      </c>
      <c r="I111" s="15">
        <f>I112</f>
        <v>11226.959409999999</v>
      </c>
    </row>
    <row r="112" spans="1:9" s="7" customFormat="1" ht="16.2" customHeight="1">
      <c r="A112" s="66"/>
      <c r="B112" s="56"/>
      <c r="C112" s="67" t="s">
        <v>95</v>
      </c>
      <c r="D112" s="13" t="s">
        <v>97</v>
      </c>
      <c r="E112" s="14"/>
      <c r="F112" s="14"/>
      <c r="G112" s="14"/>
      <c r="H112" s="15">
        <f t="shared" ref="H112:I112" si="9">SUM(H113:H128)</f>
        <v>11228.020999999999</v>
      </c>
      <c r="I112" s="15">
        <f t="shared" si="9"/>
        <v>11226.959409999999</v>
      </c>
    </row>
    <row r="113" spans="1:9" s="7" customFormat="1" ht="35.4" customHeight="1">
      <c r="A113" s="66"/>
      <c r="B113" s="56" t="s">
        <v>20</v>
      </c>
      <c r="C113" s="68"/>
      <c r="D113" s="13" t="s">
        <v>97</v>
      </c>
      <c r="E113" s="14" t="s">
        <v>98</v>
      </c>
      <c r="F113" s="14" t="s">
        <v>407</v>
      </c>
      <c r="G113" s="14" t="s">
        <v>268</v>
      </c>
      <c r="H113" s="15">
        <v>44.140999999999998</v>
      </c>
      <c r="I113" s="15">
        <v>44.140999999999998</v>
      </c>
    </row>
    <row r="114" spans="1:9" s="7" customFormat="1" ht="48">
      <c r="A114" s="66"/>
      <c r="B114" s="56" t="s">
        <v>270</v>
      </c>
      <c r="C114" s="68"/>
      <c r="D114" s="13" t="s">
        <v>97</v>
      </c>
      <c r="E114" s="14" t="s">
        <v>98</v>
      </c>
      <c r="F114" s="14" t="s">
        <v>408</v>
      </c>
      <c r="G114" s="14" t="s">
        <v>268</v>
      </c>
      <c r="H114" s="15">
        <v>4.1159999999999997</v>
      </c>
      <c r="I114" s="15">
        <v>4.1159999999999997</v>
      </c>
    </row>
    <row r="115" spans="1:9" s="7" customFormat="1" ht="24">
      <c r="A115" s="66"/>
      <c r="B115" s="56" t="s">
        <v>302</v>
      </c>
      <c r="C115" s="68"/>
      <c r="D115" s="13" t="s">
        <v>97</v>
      </c>
      <c r="E115" s="14" t="s">
        <v>98</v>
      </c>
      <c r="F115" s="14" t="s">
        <v>300</v>
      </c>
      <c r="G115" s="14" t="s">
        <v>301</v>
      </c>
      <c r="H115" s="15"/>
      <c r="I115" s="15"/>
    </row>
    <row r="116" spans="1:9" s="7" customFormat="1" ht="24">
      <c r="A116" s="66"/>
      <c r="B116" s="56" t="s">
        <v>304</v>
      </c>
      <c r="C116" s="68"/>
      <c r="D116" s="13" t="s">
        <v>97</v>
      </c>
      <c r="E116" s="14" t="s">
        <v>98</v>
      </c>
      <c r="F116" s="14" t="s">
        <v>409</v>
      </c>
      <c r="G116" s="14" t="s">
        <v>268</v>
      </c>
      <c r="H116" s="15">
        <v>16.899999999999999</v>
      </c>
      <c r="I116" s="15">
        <v>16.899999999999999</v>
      </c>
    </row>
    <row r="117" spans="1:9" s="7" customFormat="1" ht="13.2">
      <c r="A117" s="66"/>
      <c r="B117" s="56" t="s">
        <v>105</v>
      </c>
      <c r="C117" s="68"/>
      <c r="D117" s="13" t="s">
        <v>97</v>
      </c>
      <c r="E117" s="14" t="s">
        <v>98</v>
      </c>
      <c r="F117" s="14" t="s">
        <v>303</v>
      </c>
      <c r="G117" s="14" t="s">
        <v>203</v>
      </c>
      <c r="H117" s="15"/>
      <c r="I117" s="15"/>
    </row>
    <row r="118" spans="1:9" s="7" customFormat="1" ht="36">
      <c r="A118" s="66"/>
      <c r="B118" s="56" t="s">
        <v>586</v>
      </c>
      <c r="C118" s="68"/>
      <c r="D118" s="13" t="s">
        <v>97</v>
      </c>
      <c r="E118" s="14" t="s">
        <v>98</v>
      </c>
      <c r="F118" s="14" t="s">
        <v>585</v>
      </c>
      <c r="G118" s="14" t="s">
        <v>301</v>
      </c>
      <c r="H118" s="15">
        <v>90</v>
      </c>
      <c r="I118" s="15">
        <v>90</v>
      </c>
    </row>
    <row r="119" spans="1:9" s="7" customFormat="1" ht="24">
      <c r="A119" s="66"/>
      <c r="B119" s="56" t="s">
        <v>99</v>
      </c>
      <c r="C119" s="68"/>
      <c r="D119" s="13" t="s">
        <v>97</v>
      </c>
      <c r="E119" s="14" t="s">
        <v>98</v>
      </c>
      <c r="F119" s="14" t="s">
        <v>410</v>
      </c>
      <c r="G119" s="14" t="s">
        <v>268</v>
      </c>
      <c r="H119" s="15">
        <v>315</v>
      </c>
      <c r="I119" s="15">
        <v>315</v>
      </c>
    </row>
    <row r="120" spans="1:9" s="7" customFormat="1" ht="36">
      <c r="A120" s="66"/>
      <c r="B120" s="56" t="s">
        <v>279</v>
      </c>
      <c r="C120" s="68"/>
      <c r="D120" s="13" t="s">
        <v>97</v>
      </c>
      <c r="E120" s="14" t="s">
        <v>98</v>
      </c>
      <c r="F120" s="14" t="s">
        <v>305</v>
      </c>
      <c r="G120" s="14" t="s">
        <v>271</v>
      </c>
      <c r="H120" s="15"/>
      <c r="I120" s="15"/>
    </row>
    <row r="121" spans="1:9" s="7" customFormat="1" ht="24">
      <c r="A121" s="66"/>
      <c r="B121" s="56" t="s">
        <v>30</v>
      </c>
      <c r="C121" s="68"/>
      <c r="D121" s="13" t="s">
        <v>97</v>
      </c>
      <c r="E121" s="14" t="s">
        <v>98</v>
      </c>
      <c r="F121" s="14" t="s">
        <v>411</v>
      </c>
      <c r="G121" s="14" t="s">
        <v>268</v>
      </c>
      <c r="H121" s="15">
        <v>10558.258</v>
      </c>
      <c r="I121" s="15">
        <v>10558.258</v>
      </c>
    </row>
    <row r="122" spans="1:9" s="7" customFormat="1" ht="13.2">
      <c r="A122" s="66"/>
      <c r="B122" s="56" t="s">
        <v>29</v>
      </c>
      <c r="C122" s="68"/>
      <c r="D122" s="13" t="s">
        <v>97</v>
      </c>
      <c r="E122" s="14" t="s">
        <v>98</v>
      </c>
      <c r="F122" s="14" t="s">
        <v>412</v>
      </c>
      <c r="G122" s="14" t="s">
        <v>271</v>
      </c>
      <c r="H122" s="15">
        <v>35.880000000000003</v>
      </c>
      <c r="I122" s="15">
        <v>35.880000000000003</v>
      </c>
    </row>
    <row r="123" spans="1:9" s="7" customFormat="1" ht="13.2">
      <c r="A123" s="66"/>
      <c r="B123" s="56" t="s">
        <v>100</v>
      </c>
      <c r="C123" s="68"/>
      <c r="D123" s="13" t="s">
        <v>97</v>
      </c>
      <c r="E123" s="14" t="s">
        <v>49</v>
      </c>
      <c r="F123" s="14" t="s">
        <v>413</v>
      </c>
      <c r="G123" s="14" t="s">
        <v>271</v>
      </c>
      <c r="H123" s="15">
        <v>12</v>
      </c>
      <c r="I123" s="15">
        <v>12</v>
      </c>
    </row>
    <row r="124" spans="1:9" s="7" customFormat="1" ht="13.2">
      <c r="A124" s="66"/>
      <c r="B124" s="56" t="s">
        <v>101</v>
      </c>
      <c r="C124" s="68"/>
      <c r="D124" s="13" t="s">
        <v>97</v>
      </c>
      <c r="E124" s="14" t="s">
        <v>98</v>
      </c>
      <c r="F124" s="14" t="s">
        <v>102</v>
      </c>
      <c r="G124" s="14" t="s">
        <v>271</v>
      </c>
      <c r="H124" s="15"/>
      <c r="I124" s="15"/>
    </row>
    <row r="125" spans="1:9" s="7" customFormat="1" ht="24">
      <c r="A125" s="66"/>
      <c r="B125" s="56" t="s">
        <v>103</v>
      </c>
      <c r="C125" s="68"/>
      <c r="D125" s="13" t="s">
        <v>97</v>
      </c>
      <c r="E125" s="14" t="s">
        <v>98</v>
      </c>
      <c r="F125" s="14" t="s">
        <v>414</v>
      </c>
      <c r="G125" s="14" t="s">
        <v>271</v>
      </c>
      <c r="H125" s="15">
        <v>69.900000000000006</v>
      </c>
      <c r="I125" s="15">
        <v>69.900000000000006</v>
      </c>
    </row>
    <row r="126" spans="1:9" s="7" customFormat="1" ht="48">
      <c r="A126" s="66"/>
      <c r="B126" s="56" t="s">
        <v>283</v>
      </c>
      <c r="C126" s="68"/>
      <c r="D126" s="13" t="s">
        <v>97</v>
      </c>
      <c r="E126" s="14" t="s">
        <v>98</v>
      </c>
      <c r="F126" s="14" t="s">
        <v>415</v>
      </c>
      <c r="G126" s="14" t="s">
        <v>271</v>
      </c>
      <c r="H126" s="15">
        <v>2.8759999999999999</v>
      </c>
      <c r="I126" s="15">
        <v>1.8144100000000001</v>
      </c>
    </row>
    <row r="127" spans="1:9" s="7" customFormat="1" ht="27" customHeight="1">
      <c r="A127" s="66"/>
      <c r="B127" s="56" t="s">
        <v>417</v>
      </c>
      <c r="C127" s="68"/>
      <c r="D127" s="13" t="s">
        <v>97</v>
      </c>
      <c r="E127" s="14" t="s">
        <v>98</v>
      </c>
      <c r="F127" s="35" t="s">
        <v>416</v>
      </c>
      <c r="G127" s="14" t="s">
        <v>268</v>
      </c>
      <c r="H127" s="15">
        <v>0.2</v>
      </c>
      <c r="I127" s="15">
        <v>0.2</v>
      </c>
    </row>
    <row r="128" spans="1:9" s="7" customFormat="1" ht="24.6" customHeight="1">
      <c r="A128" s="66"/>
      <c r="B128" s="56" t="s">
        <v>419</v>
      </c>
      <c r="C128" s="68"/>
      <c r="D128" s="13" t="s">
        <v>97</v>
      </c>
      <c r="E128" s="14" t="s">
        <v>98</v>
      </c>
      <c r="F128" s="35" t="s">
        <v>418</v>
      </c>
      <c r="G128" s="14" t="s">
        <v>268</v>
      </c>
      <c r="H128" s="15">
        <v>78.75</v>
      </c>
      <c r="I128" s="15">
        <v>78.75</v>
      </c>
    </row>
    <row r="129" spans="1:9" s="7" customFormat="1" ht="18" customHeight="1">
      <c r="A129" s="67" t="s">
        <v>104</v>
      </c>
      <c r="B129" s="56"/>
      <c r="C129" s="4" t="s">
        <v>41</v>
      </c>
      <c r="D129" s="13"/>
      <c r="E129" s="14"/>
      <c r="F129" s="14"/>
      <c r="G129" s="14"/>
      <c r="H129" s="15">
        <f>H130</f>
        <v>28275.875000000004</v>
      </c>
      <c r="I129" s="15">
        <f>I130</f>
        <v>28273.589380000005</v>
      </c>
    </row>
    <row r="130" spans="1:9" s="7" customFormat="1" ht="16.2" customHeight="1">
      <c r="A130" s="68"/>
      <c r="B130" s="56"/>
      <c r="C130" s="63" t="s">
        <v>95</v>
      </c>
      <c r="D130" s="13"/>
      <c r="E130" s="14"/>
      <c r="F130" s="14"/>
      <c r="G130" s="14"/>
      <c r="H130" s="15">
        <f t="shared" ref="H130:I130" si="10">SUM(H131:H150)</f>
        <v>28275.875000000004</v>
      </c>
      <c r="I130" s="15">
        <f t="shared" si="10"/>
        <v>28273.589380000005</v>
      </c>
    </row>
    <row r="131" spans="1:9" s="7" customFormat="1" ht="37.799999999999997" customHeight="1">
      <c r="A131" s="68"/>
      <c r="B131" s="56" t="s">
        <v>20</v>
      </c>
      <c r="C131" s="64"/>
      <c r="D131" s="13" t="s">
        <v>97</v>
      </c>
      <c r="E131" s="14" t="s">
        <v>98</v>
      </c>
      <c r="F131" s="14" t="s">
        <v>420</v>
      </c>
      <c r="G131" s="14" t="s">
        <v>268</v>
      </c>
      <c r="H131" s="15">
        <v>214.22300000000001</v>
      </c>
      <c r="I131" s="15">
        <v>214.22300000000001</v>
      </c>
    </row>
    <row r="132" spans="1:9" s="7" customFormat="1" ht="24">
      <c r="A132" s="68"/>
      <c r="B132" s="56" t="s">
        <v>47</v>
      </c>
      <c r="C132" s="64"/>
      <c r="D132" s="13" t="s">
        <v>97</v>
      </c>
      <c r="E132" s="14" t="s">
        <v>98</v>
      </c>
      <c r="F132" s="14" t="s">
        <v>421</v>
      </c>
      <c r="G132" s="14" t="s">
        <v>268</v>
      </c>
      <c r="H132" s="15">
        <v>110.785</v>
      </c>
      <c r="I132" s="15">
        <v>110.785</v>
      </c>
    </row>
    <row r="133" spans="1:9" s="7" customFormat="1" ht="16.2" customHeight="1">
      <c r="A133" s="68"/>
      <c r="B133" s="57" t="s">
        <v>105</v>
      </c>
      <c r="C133" s="64"/>
      <c r="D133" s="13" t="s">
        <v>97</v>
      </c>
      <c r="E133" s="14" t="s">
        <v>98</v>
      </c>
      <c r="F133" s="14" t="s">
        <v>526</v>
      </c>
      <c r="G133" s="14" t="s">
        <v>203</v>
      </c>
      <c r="H133" s="15">
        <v>200</v>
      </c>
      <c r="I133" s="15">
        <v>200</v>
      </c>
    </row>
    <row r="134" spans="1:9" s="7" customFormat="1" ht="36">
      <c r="A134" s="68"/>
      <c r="B134" s="56" t="s">
        <v>107</v>
      </c>
      <c r="C134" s="64"/>
      <c r="D134" s="13" t="s">
        <v>97</v>
      </c>
      <c r="E134" s="14" t="s">
        <v>98</v>
      </c>
      <c r="F134" s="14" t="s">
        <v>527</v>
      </c>
      <c r="G134" s="14" t="s">
        <v>271</v>
      </c>
      <c r="H134" s="15">
        <v>50</v>
      </c>
      <c r="I134" s="15">
        <v>50</v>
      </c>
    </row>
    <row r="135" spans="1:9" s="7" customFormat="1" ht="24">
      <c r="A135" s="68"/>
      <c r="B135" s="56" t="s">
        <v>307</v>
      </c>
      <c r="C135" s="64"/>
      <c r="D135" s="13" t="s">
        <v>97</v>
      </c>
      <c r="E135" s="14" t="s">
        <v>148</v>
      </c>
      <c r="F135" s="14" t="s">
        <v>306</v>
      </c>
      <c r="G135" s="14" t="s">
        <v>282</v>
      </c>
      <c r="H135" s="15"/>
      <c r="I135" s="15"/>
    </row>
    <row r="136" spans="1:9" s="7" customFormat="1" ht="24">
      <c r="A136" s="68"/>
      <c r="B136" s="56" t="s">
        <v>108</v>
      </c>
      <c r="C136" s="64"/>
      <c r="D136" s="13" t="s">
        <v>97</v>
      </c>
      <c r="E136" s="14" t="s">
        <v>106</v>
      </c>
      <c r="F136" s="14" t="s">
        <v>109</v>
      </c>
      <c r="G136" s="14" t="s">
        <v>271</v>
      </c>
      <c r="H136" s="15"/>
      <c r="I136" s="15"/>
    </row>
    <row r="137" spans="1:9" s="7" customFormat="1" ht="60">
      <c r="A137" s="68"/>
      <c r="B137" s="56" t="s">
        <v>311</v>
      </c>
      <c r="C137" s="64"/>
      <c r="D137" s="13" t="s">
        <v>97</v>
      </c>
      <c r="E137" s="14" t="s">
        <v>98</v>
      </c>
      <c r="F137" s="14" t="s">
        <v>308</v>
      </c>
      <c r="G137" s="14" t="s">
        <v>309</v>
      </c>
      <c r="H137" s="15"/>
      <c r="I137" s="15"/>
    </row>
    <row r="138" spans="1:9" s="7" customFormat="1" ht="36">
      <c r="A138" s="68"/>
      <c r="B138" s="56" t="s">
        <v>279</v>
      </c>
      <c r="C138" s="64"/>
      <c r="D138" s="13" t="s">
        <v>97</v>
      </c>
      <c r="E138" s="14" t="s">
        <v>98</v>
      </c>
      <c r="F138" s="14" t="s">
        <v>310</v>
      </c>
      <c r="G138" s="14" t="s">
        <v>271</v>
      </c>
      <c r="H138" s="15"/>
      <c r="I138" s="15"/>
    </row>
    <row r="139" spans="1:9" s="7" customFormat="1" ht="25.8" customHeight="1">
      <c r="A139" s="68"/>
      <c r="B139" s="56" t="s">
        <v>30</v>
      </c>
      <c r="C139" s="64"/>
      <c r="D139" s="13" t="s">
        <v>97</v>
      </c>
      <c r="E139" s="14" t="s">
        <v>98</v>
      </c>
      <c r="F139" s="14" t="s">
        <v>422</v>
      </c>
      <c r="G139" s="14" t="s">
        <v>268</v>
      </c>
      <c r="H139" s="15">
        <v>26654.039000000001</v>
      </c>
      <c r="I139" s="15">
        <v>26654.039000000001</v>
      </c>
    </row>
    <row r="140" spans="1:9" s="7" customFormat="1" ht="24">
      <c r="A140" s="68"/>
      <c r="B140" s="56" t="s">
        <v>111</v>
      </c>
      <c r="C140" s="64"/>
      <c r="D140" s="13" t="s">
        <v>97</v>
      </c>
      <c r="E140" s="14" t="s">
        <v>106</v>
      </c>
      <c r="F140" s="14" t="s">
        <v>423</v>
      </c>
      <c r="G140" s="14" t="s">
        <v>282</v>
      </c>
      <c r="H140" s="15">
        <v>500</v>
      </c>
      <c r="I140" s="15">
        <v>500</v>
      </c>
    </row>
    <row r="141" spans="1:9" s="7" customFormat="1" ht="13.2">
      <c r="A141" s="68"/>
      <c r="B141" s="56" t="s">
        <v>29</v>
      </c>
      <c r="C141" s="64"/>
      <c r="D141" s="13" t="s">
        <v>97</v>
      </c>
      <c r="E141" s="14" t="s">
        <v>98</v>
      </c>
      <c r="F141" s="14" t="s">
        <v>528</v>
      </c>
      <c r="G141" s="14" t="s">
        <v>271</v>
      </c>
      <c r="H141" s="15">
        <v>93.88</v>
      </c>
      <c r="I141" s="15">
        <v>92.25</v>
      </c>
    </row>
    <row r="142" spans="1:9" s="7" customFormat="1" ht="13.2">
      <c r="A142" s="68"/>
      <c r="B142" s="56" t="s">
        <v>112</v>
      </c>
      <c r="C142" s="64"/>
      <c r="D142" s="13" t="s">
        <v>97</v>
      </c>
      <c r="E142" s="14" t="s">
        <v>49</v>
      </c>
      <c r="F142" s="14" t="s">
        <v>424</v>
      </c>
      <c r="G142" s="14" t="s">
        <v>271</v>
      </c>
      <c r="H142" s="15">
        <v>15</v>
      </c>
      <c r="I142" s="15">
        <v>15</v>
      </c>
    </row>
    <row r="143" spans="1:9" s="7" customFormat="1" ht="13.2">
      <c r="A143" s="68"/>
      <c r="B143" s="56" t="s">
        <v>113</v>
      </c>
      <c r="C143" s="64"/>
      <c r="D143" s="13" t="s">
        <v>97</v>
      </c>
      <c r="E143" s="14" t="s">
        <v>98</v>
      </c>
      <c r="F143" s="14" t="s">
        <v>425</v>
      </c>
      <c r="G143" s="14" t="s">
        <v>271</v>
      </c>
      <c r="H143" s="15">
        <v>183.41800000000001</v>
      </c>
      <c r="I143" s="15">
        <v>183.40675999999999</v>
      </c>
    </row>
    <row r="144" spans="1:9" s="7" customFormat="1" ht="13.2">
      <c r="A144" s="68"/>
      <c r="B144" s="56" t="s">
        <v>101</v>
      </c>
      <c r="C144" s="64"/>
      <c r="D144" s="13" t="s">
        <v>97</v>
      </c>
      <c r="E144" s="14" t="s">
        <v>98</v>
      </c>
      <c r="F144" s="14" t="s">
        <v>114</v>
      </c>
      <c r="G144" s="14" t="s">
        <v>271</v>
      </c>
      <c r="H144" s="15"/>
      <c r="I144" s="15"/>
    </row>
    <row r="145" spans="1:9" s="7" customFormat="1" ht="13.2">
      <c r="A145" s="68"/>
      <c r="B145" s="56" t="s">
        <v>562</v>
      </c>
      <c r="C145" s="64"/>
      <c r="D145" s="13" t="s">
        <v>97</v>
      </c>
      <c r="E145" s="14" t="s">
        <v>98</v>
      </c>
      <c r="F145" s="14" t="s">
        <v>561</v>
      </c>
      <c r="G145" s="14" t="s">
        <v>203</v>
      </c>
      <c r="H145" s="15">
        <v>250</v>
      </c>
      <c r="I145" s="15">
        <v>250</v>
      </c>
    </row>
    <row r="146" spans="1:9" s="7" customFormat="1" ht="24">
      <c r="A146" s="68"/>
      <c r="B146" s="56" t="s">
        <v>313</v>
      </c>
      <c r="C146" s="64"/>
      <c r="D146" s="13" t="s">
        <v>97</v>
      </c>
      <c r="E146" s="14" t="s">
        <v>98</v>
      </c>
      <c r="F146" s="14" t="s">
        <v>312</v>
      </c>
      <c r="G146" s="14" t="s">
        <v>271</v>
      </c>
      <c r="H146" s="15"/>
      <c r="I146" s="15"/>
    </row>
    <row r="147" spans="1:9" s="7" customFormat="1" ht="48">
      <c r="A147" s="68"/>
      <c r="B147" s="56" t="s">
        <v>283</v>
      </c>
      <c r="C147" s="64"/>
      <c r="D147" s="13" t="s">
        <v>97</v>
      </c>
      <c r="E147" s="14" t="s">
        <v>98</v>
      </c>
      <c r="F147" s="14" t="s">
        <v>426</v>
      </c>
      <c r="G147" s="14" t="s">
        <v>271</v>
      </c>
      <c r="H147" s="15">
        <v>4.53</v>
      </c>
      <c r="I147" s="15">
        <v>3.8856199999999999</v>
      </c>
    </row>
    <row r="148" spans="1:9" s="7" customFormat="1" ht="36">
      <c r="A148" s="68"/>
      <c r="B148" s="56" t="s">
        <v>115</v>
      </c>
      <c r="C148" s="64"/>
      <c r="D148" s="13" t="s">
        <v>97</v>
      </c>
      <c r="E148" s="14" t="s">
        <v>98</v>
      </c>
      <c r="F148" s="14" t="s">
        <v>116</v>
      </c>
      <c r="G148" s="14" t="s">
        <v>271</v>
      </c>
      <c r="H148" s="15"/>
      <c r="I148" s="15"/>
    </row>
    <row r="149" spans="1:9" s="7" customFormat="1" ht="24">
      <c r="A149" s="68"/>
      <c r="B149" s="56" t="s">
        <v>316</v>
      </c>
      <c r="C149" s="64"/>
      <c r="D149" s="13" t="s">
        <v>97</v>
      </c>
      <c r="E149" s="14" t="s">
        <v>106</v>
      </c>
      <c r="F149" s="14" t="s">
        <v>314</v>
      </c>
      <c r="G149" s="14" t="s">
        <v>282</v>
      </c>
      <c r="H149" s="15"/>
      <c r="I149" s="15"/>
    </row>
    <row r="150" spans="1:9" s="7" customFormat="1" ht="60">
      <c r="A150" s="69"/>
      <c r="B150" s="56" t="s">
        <v>317</v>
      </c>
      <c r="C150" s="65"/>
      <c r="D150" s="13" t="s">
        <v>97</v>
      </c>
      <c r="E150" s="14" t="s">
        <v>98</v>
      </c>
      <c r="F150" s="14" t="s">
        <v>315</v>
      </c>
      <c r="G150" s="14" t="s">
        <v>203</v>
      </c>
      <c r="H150" s="15"/>
      <c r="I150" s="15"/>
    </row>
    <row r="151" spans="1:9" s="7" customFormat="1" ht="12.75" customHeight="1">
      <c r="A151" s="66" t="s">
        <v>117</v>
      </c>
      <c r="B151" s="56"/>
      <c r="C151" s="4" t="s">
        <v>41</v>
      </c>
      <c r="D151" s="13"/>
      <c r="E151" s="13"/>
      <c r="F151" s="13"/>
      <c r="G151" s="13"/>
      <c r="H151" s="15">
        <f>H152</f>
        <v>25225.754689999998</v>
      </c>
      <c r="I151" s="15">
        <f>I152</f>
        <v>25223.477029999998</v>
      </c>
    </row>
    <row r="152" spans="1:9" s="7" customFormat="1" ht="16.2" customHeight="1">
      <c r="A152" s="66"/>
      <c r="B152" s="56"/>
      <c r="C152" s="67" t="s">
        <v>95</v>
      </c>
      <c r="D152" s="13"/>
      <c r="E152" s="13"/>
      <c r="F152" s="13"/>
      <c r="G152" s="13"/>
      <c r="H152" s="15">
        <f t="shared" ref="H152:I152" si="11">SUM(H153:H163)</f>
        <v>25225.754689999998</v>
      </c>
      <c r="I152" s="15">
        <f t="shared" si="11"/>
        <v>25223.477029999998</v>
      </c>
    </row>
    <row r="153" spans="1:9" s="7" customFormat="1" ht="36" customHeight="1">
      <c r="A153" s="66"/>
      <c r="B153" s="56" t="s">
        <v>20</v>
      </c>
      <c r="C153" s="68"/>
      <c r="D153" s="13" t="s">
        <v>97</v>
      </c>
      <c r="E153" s="14" t="s">
        <v>46</v>
      </c>
      <c r="F153" s="14" t="s">
        <v>427</v>
      </c>
      <c r="G153" s="14" t="s">
        <v>268</v>
      </c>
      <c r="H153" s="15">
        <v>119.402</v>
      </c>
      <c r="I153" s="15">
        <v>119.402</v>
      </c>
    </row>
    <row r="154" spans="1:9" s="7" customFormat="1" ht="49.2" customHeight="1">
      <c r="A154" s="66"/>
      <c r="B154" s="56" t="s">
        <v>270</v>
      </c>
      <c r="C154" s="68"/>
      <c r="D154" s="13" t="s">
        <v>97</v>
      </c>
      <c r="E154" s="14" t="s">
        <v>46</v>
      </c>
      <c r="F154" s="14" t="s">
        <v>428</v>
      </c>
      <c r="G154" s="14" t="s">
        <v>268</v>
      </c>
      <c r="H154" s="15">
        <v>338.87468999999999</v>
      </c>
      <c r="I154" s="15">
        <v>338.87468999999999</v>
      </c>
    </row>
    <row r="155" spans="1:9" s="7" customFormat="1" ht="24">
      <c r="A155" s="66"/>
      <c r="B155" s="56" t="s">
        <v>30</v>
      </c>
      <c r="C155" s="68"/>
      <c r="D155" s="13" t="s">
        <v>97</v>
      </c>
      <c r="E155" s="14" t="s">
        <v>46</v>
      </c>
      <c r="F155" s="14" t="s">
        <v>429</v>
      </c>
      <c r="G155" s="14" t="s">
        <v>268</v>
      </c>
      <c r="H155" s="15">
        <v>24343.784</v>
      </c>
      <c r="I155" s="15">
        <v>24343.78397</v>
      </c>
    </row>
    <row r="156" spans="1:9" s="7" customFormat="1" ht="15.6" customHeight="1">
      <c r="A156" s="66"/>
      <c r="B156" s="56" t="s">
        <v>29</v>
      </c>
      <c r="C156" s="68"/>
      <c r="D156" s="13" t="s">
        <v>97</v>
      </c>
      <c r="E156" s="14" t="s">
        <v>46</v>
      </c>
      <c r="F156" s="14" t="s">
        <v>563</v>
      </c>
      <c r="G156" s="14" t="s">
        <v>271</v>
      </c>
      <c r="H156" s="15">
        <v>302.11900000000003</v>
      </c>
      <c r="I156" s="15">
        <v>302.11900000000003</v>
      </c>
    </row>
    <row r="157" spans="1:9" s="7" customFormat="1" ht="13.2">
      <c r="A157" s="66"/>
      <c r="B157" s="56" t="s">
        <v>112</v>
      </c>
      <c r="C157" s="68"/>
      <c r="D157" s="13" t="s">
        <v>97</v>
      </c>
      <c r="E157" s="14" t="s">
        <v>49</v>
      </c>
      <c r="F157" s="14" t="s">
        <v>430</v>
      </c>
      <c r="G157" s="14" t="s">
        <v>271</v>
      </c>
      <c r="H157" s="15">
        <v>1</v>
      </c>
      <c r="I157" s="15">
        <v>1</v>
      </c>
    </row>
    <row r="158" spans="1:9" s="7" customFormat="1" ht="13.2">
      <c r="A158" s="66"/>
      <c r="B158" s="56" t="s">
        <v>118</v>
      </c>
      <c r="C158" s="68"/>
      <c r="D158" s="13" t="s">
        <v>97</v>
      </c>
      <c r="E158" s="14" t="s">
        <v>49</v>
      </c>
      <c r="F158" s="14" t="s">
        <v>431</v>
      </c>
      <c r="G158" s="14" t="s">
        <v>271</v>
      </c>
      <c r="H158" s="15">
        <v>3</v>
      </c>
      <c r="I158" s="15">
        <v>3</v>
      </c>
    </row>
    <row r="159" spans="1:9" s="7" customFormat="1" ht="15.6" customHeight="1">
      <c r="A159" s="66"/>
      <c r="B159" s="56" t="s">
        <v>119</v>
      </c>
      <c r="C159" s="68"/>
      <c r="D159" s="13" t="s">
        <v>97</v>
      </c>
      <c r="E159" s="14" t="s">
        <v>49</v>
      </c>
      <c r="F159" s="14" t="s">
        <v>432</v>
      </c>
      <c r="G159" s="14" t="s">
        <v>271</v>
      </c>
      <c r="H159" s="15">
        <v>7</v>
      </c>
      <c r="I159" s="15">
        <v>7</v>
      </c>
    </row>
    <row r="160" spans="1:9" s="7" customFormat="1" ht="13.2">
      <c r="A160" s="66"/>
      <c r="B160" s="56" t="s">
        <v>113</v>
      </c>
      <c r="C160" s="68"/>
      <c r="D160" s="13" t="s">
        <v>97</v>
      </c>
      <c r="E160" s="14" t="s">
        <v>46</v>
      </c>
      <c r="F160" s="14" t="s">
        <v>529</v>
      </c>
      <c r="G160" s="14" t="s">
        <v>271</v>
      </c>
      <c r="H160" s="15">
        <v>8.5</v>
      </c>
      <c r="I160" s="15">
        <v>8.5</v>
      </c>
    </row>
    <row r="161" spans="1:9" s="7" customFormat="1" ht="13.2">
      <c r="A161" s="66"/>
      <c r="B161" s="56" t="s">
        <v>101</v>
      </c>
      <c r="C161" s="68"/>
      <c r="D161" s="13" t="s">
        <v>97</v>
      </c>
      <c r="E161" s="14" t="s">
        <v>46</v>
      </c>
      <c r="F161" s="14" t="s">
        <v>120</v>
      </c>
      <c r="G161" s="14" t="s">
        <v>271</v>
      </c>
      <c r="H161" s="15"/>
      <c r="I161" s="15"/>
    </row>
    <row r="162" spans="1:9" s="7" customFormat="1" ht="15.6" customHeight="1">
      <c r="A162" s="66"/>
      <c r="B162" s="56" t="s">
        <v>121</v>
      </c>
      <c r="C162" s="68"/>
      <c r="D162" s="13" t="s">
        <v>97</v>
      </c>
      <c r="E162" s="14" t="s">
        <v>46</v>
      </c>
      <c r="F162" s="14" t="s">
        <v>433</v>
      </c>
      <c r="G162" s="14" t="s">
        <v>271</v>
      </c>
      <c r="H162" s="15">
        <v>97.430999999999997</v>
      </c>
      <c r="I162" s="15">
        <v>95.153369999999995</v>
      </c>
    </row>
    <row r="163" spans="1:9" s="7" customFormat="1" ht="48">
      <c r="A163" s="66"/>
      <c r="B163" s="56" t="s">
        <v>283</v>
      </c>
      <c r="C163" s="68"/>
      <c r="D163" s="13" t="s">
        <v>97</v>
      </c>
      <c r="E163" s="14" t="s">
        <v>46</v>
      </c>
      <c r="F163" s="14" t="s">
        <v>434</v>
      </c>
      <c r="G163" s="14" t="s">
        <v>271</v>
      </c>
      <c r="H163" s="15">
        <v>4.6440000000000001</v>
      </c>
      <c r="I163" s="15">
        <v>4.6440000000000001</v>
      </c>
    </row>
    <row r="164" spans="1:9" s="7" customFormat="1" ht="12.75" customHeight="1">
      <c r="A164" s="66" t="s">
        <v>122</v>
      </c>
      <c r="B164" s="56"/>
      <c r="C164" s="4" t="s">
        <v>41</v>
      </c>
      <c r="D164" s="13"/>
      <c r="E164" s="13"/>
      <c r="F164" s="13"/>
      <c r="G164" s="13"/>
      <c r="H164" s="15">
        <f>H165</f>
        <v>8149.741</v>
      </c>
      <c r="I164" s="15">
        <f>I165</f>
        <v>8033.1671000000015</v>
      </c>
    </row>
    <row r="165" spans="1:9" s="7" customFormat="1" ht="12.6" customHeight="1">
      <c r="A165" s="66"/>
      <c r="B165" s="56"/>
      <c r="C165" s="67" t="s">
        <v>95</v>
      </c>
      <c r="D165" s="13"/>
      <c r="E165" s="13"/>
      <c r="F165" s="13"/>
      <c r="G165" s="13"/>
      <c r="H165" s="15">
        <f t="shared" ref="H165:I165" si="12">SUM(H166:H177)</f>
        <v>8149.741</v>
      </c>
      <c r="I165" s="15">
        <f t="shared" si="12"/>
        <v>8033.1671000000015</v>
      </c>
    </row>
    <row r="166" spans="1:9" s="7" customFormat="1" ht="37.799999999999997" customHeight="1">
      <c r="A166" s="66"/>
      <c r="B166" s="57" t="s">
        <v>124</v>
      </c>
      <c r="C166" s="68"/>
      <c r="D166" s="13" t="s">
        <v>97</v>
      </c>
      <c r="E166" s="14" t="s">
        <v>123</v>
      </c>
      <c r="F166" s="14" t="s">
        <v>125</v>
      </c>
      <c r="G166" s="14" t="s">
        <v>318</v>
      </c>
      <c r="H166" s="15"/>
      <c r="I166" s="15"/>
    </row>
    <row r="167" spans="1:9" s="7" customFormat="1" ht="28.5" customHeight="1">
      <c r="A167" s="66"/>
      <c r="B167" s="79" t="s">
        <v>31</v>
      </c>
      <c r="C167" s="68"/>
      <c r="D167" s="13" t="s">
        <v>97</v>
      </c>
      <c r="E167" s="14" t="s">
        <v>106</v>
      </c>
      <c r="F167" s="14" t="s">
        <v>435</v>
      </c>
      <c r="G167" s="35" t="s">
        <v>438</v>
      </c>
      <c r="H167" s="15">
        <f>1280.4+69.65+386.681</f>
        <v>1736.7310000000002</v>
      </c>
      <c r="I167" s="15">
        <f>1280.4+60.0359+381.1934</f>
        <v>1721.6293000000001</v>
      </c>
    </row>
    <row r="168" spans="1:9" s="7" customFormat="1" ht="28.5" customHeight="1">
      <c r="A168" s="66"/>
      <c r="B168" s="80"/>
      <c r="C168" s="68"/>
      <c r="D168" s="13" t="s">
        <v>97</v>
      </c>
      <c r="E168" s="14" t="s">
        <v>106</v>
      </c>
      <c r="F168" s="14" t="s">
        <v>435</v>
      </c>
      <c r="G168" s="14" t="s">
        <v>282</v>
      </c>
      <c r="H168" s="15">
        <v>352.05099999999999</v>
      </c>
      <c r="I168" s="15">
        <v>351.25880000000001</v>
      </c>
    </row>
    <row r="169" spans="1:9" s="7" customFormat="1" ht="28.5" customHeight="1">
      <c r="A169" s="66"/>
      <c r="B169" s="81"/>
      <c r="C169" s="68"/>
      <c r="D169" s="13" t="s">
        <v>97</v>
      </c>
      <c r="E169" s="14" t="s">
        <v>106</v>
      </c>
      <c r="F169" s="14" t="s">
        <v>435</v>
      </c>
      <c r="G169" s="14" t="s">
        <v>319</v>
      </c>
      <c r="H169" s="15">
        <v>0.1</v>
      </c>
      <c r="I169" s="15"/>
    </row>
    <row r="170" spans="1:9" s="7" customFormat="1" ht="29.25" customHeight="1">
      <c r="A170" s="66"/>
      <c r="B170" s="79" t="s">
        <v>30</v>
      </c>
      <c r="C170" s="68"/>
      <c r="D170" s="13" t="s">
        <v>97</v>
      </c>
      <c r="E170" s="14" t="s">
        <v>98</v>
      </c>
      <c r="F170" s="14" t="s">
        <v>436</v>
      </c>
      <c r="G170" s="35" t="s">
        <v>437</v>
      </c>
      <c r="H170" s="15">
        <f>1214.623+75.69+366.816</f>
        <v>1657.1290000000001</v>
      </c>
      <c r="I170" s="15">
        <f>1214.623+75.69+362.38678</f>
        <v>1652.6997800000001</v>
      </c>
    </row>
    <row r="171" spans="1:9" s="7" customFormat="1" ht="12.75" customHeight="1">
      <c r="A171" s="66"/>
      <c r="B171" s="80"/>
      <c r="C171" s="68"/>
      <c r="D171" s="13" t="s">
        <v>97</v>
      </c>
      <c r="E171" s="14" t="s">
        <v>98</v>
      </c>
      <c r="F171" s="14" t="s">
        <v>436</v>
      </c>
      <c r="G171" s="14" t="s">
        <v>282</v>
      </c>
      <c r="H171" s="15">
        <v>1431.951</v>
      </c>
      <c r="I171" s="15">
        <v>1430.0796399999999</v>
      </c>
    </row>
    <row r="172" spans="1:9" s="7" customFormat="1" ht="12.75" customHeight="1">
      <c r="A172" s="66"/>
      <c r="B172" s="80"/>
      <c r="C172" s="68"/>
      <c r="D172" s="13" t="s">
        <v>97</v>
      </c>
      <c r="E172" s="14" t="s">
        <v>98</v>
      </c>
      <c r="F172" s="14" t="s">
        <v>436</v>
      </c>
      <c r="G172" s="14" t="s">
        <v>530</v>
      </c>
      <c r="H172" s="15">
        <f>1+20</f>
        <v>21</v>
      </c>
      <c r="I172" s="15">
        <f>0.91+20</f>
        <v>20.91</v>
      </c>
    </row>
    <row r="173" spans="1:9" s="7" customFormat="1" ht="18.600000000000001" customHeight="1">
      <c r="A173" s="66"/>
      <c r="B173" s="80"/>
      <c r="C173" s="68"/>
      <c r="D173" s="13" t="s">
        <v>97</v>
      </c>
      <c r="E173" s="14" t="s">
        <v>106</v>
      </c>
      <c r="F173" s="14" t="s">
        <v>436</v>
      </c>
      <c r="G173" s="35" t="s">
        <v>437</v>
      </c>
      <c r="H173" s="15">
        <f>1700.58+19+513.575</f>
        <v>2233.1549999999997</v>
      </c>
      <c r="I173" s="15">
        <f>1699.779+13.04535+513.575</f>
        <v>2226.3993500000001</v>
      </c>
    </row>
    <row r="174" spans="1:9" s="7" customFormat="1" ht="12" customHeight="1">
      <c r="A174" s="66"/>
      <c r="B174" s="80"/>
      <c r="C174" s="68"/>
      <c r="D174" s="13" t="s">
        <v>97</v>
      </c>
      <c r="E174" s="14" t="s">
        <v>106</v>
      </c>
      <c r="F174" s="14" t="s">
        <v>436</v>
      </c>
      <c r="G174" s="14" t="s">
        <v>282</v>
      </c>
      <c r="H174" s="15">
        <v>465.62400000000002</v>
      </c>
      <c r="I174" s="15">
        <v>465.06623000000002</v>
      </c>
    </row>
    <row r="175" spans="1:9" s="7" customFormat="1" ht="13.2">
      <c r="A175" s="66"/>
      <c r="B175" s="81"/>
      <c r="C175" s="68"/>
      <c r="D175" s="13" t="s">
        <v>97</v>
      </c>
      <c r="E175" s="14" t="s">
        <v>106</v>
      </c>
      <c r="F175" s="14" t="s">
        <v>436</v>
      </c>
      <c r="G175" s="14" t="s">
        <v>587</v>
      </c>
      <c r="H175" s="15">
        <v>2</v>
      </c>
      <c r="I175" s="15">
        <v>1.6</v>
      </c>
    </row>
    <row r="176" spans="1:9" s="7" customFormat="1" ht="15.6" customHeight="1">
      <c r="A176" s="66"/>
      <c r="B176" s="79" t="s">
        <v>590</v>
      </c>
      <c r="C176" s="68"/>
      <c r="D176" s="13" t="s">
        <v>97</v>
      </c>
      <c r="E176" s="14" t="s">
        <v>98</v>
      </c>
      <c r="F176" s="14" t="s">
        <v>588</v>
      </c>
      <c r="G176" s="14" t="s">
        <v>589</v>
      </c>
      <c r="H176" s="15">
        <v>31.68</v>
      </c>
      <c r="I176" s="15">
        <v>31.68</v>
      </c>
    </row>
    <row r="177" spans="1:9" s="7" customFormat="1" ht="18.600000000000001" customHeight="1">
      <c r="A177" s="66"/>
      <c r="B177" s="81"/>
      <c r="C177" s="68"/>
      <c r="D177" s="13" t="s">
        <v>97</v>
      </c>
      <c r="E177" s="14" t="s">
        <v>98</v>
      </c>
      <c r="F177" s="14" t="s">
        <v>588</v>
      </c>
      <c r="G177" s="14" t="s">
        <v>282</v>
      </c>
      <c r="H177" s="15">
        <v>218.32</v>
      </c>
      <c r="I177" s="15">
        <v>131.84399999999999</v>
      </c>
    </row>
    <row r="178" spans="1:9" s="12" customFormat="1" ht="21" customHeight="1">
      <c r="A178" s="117" t="s">
        <v>126</v>
      </c>
      <c r="B178" s="120"/>
      <c r="C178" s="34" t="s">
        <v>41</v>
      </c>
      <c r="D178" s="9"/>
      <c r="E178" s="9"/>
      <c r="F178" s="9"/>
      <c r="G178" s="9"/>
      <c r="H178" s="11">
        <f>H180+H181+H182</f>
        <v>65253.636910000008</v>
      </c>
      <c r="I178" s="11">
        <f t="shared" ref="I178" si="13">I180+I181+I182</f>
        <v>65081.376169999996</v>
      </c>
    </row>
    <row r="179" spans="1:9" s="12" customFormat="1" ht="21" customHeight="1">
      <c r="A179" s="118"/>
      <c r="B179" s="120"/>
      <c r="C179" s="34" t="s">
        <v>127</v>
      </c>
      <c r="D179" s="9"/>
      <c r="E179" s="9"/>
      <c r="F179" s="9"/>
      <c r="G179" s="9"/>
      <c r="H179" s="10"/>
      <c r="I179" s="10"/>
    </row>
    <row r="180" spans="1:9" s="12" customFormat="1" ht="54" customHeight="1">
      <c r="A180" s="118"/>
      <c r="B180" s="120"/>
      <c r="C180" s="34" t="s">
        <v>128</v>
      </c>
      <c r="D180" s="16" t="s">
        <v>129</v>
      </c>
      <c r="E180" s="9"/>
      <c r="F180" s="9"/>
      <c r="G180" s="9"/>
      <c r="H180" s="10">
        <f>H183+H187+H193</f>
        <v>65061.53691000001</v>
      </c>
      <c r="I180" s="10">
        <f t="shared" ref="I180" si="14">I183+I187+I193</f>
        <v>64889.276169999997</v>
      </c>
    </row>
    <row r="181" spans="1:9" s="12" customFormat="1" ht="42.75" customHeight="1">
      <c r="A181" s="118"/>
      <c r="B181" s="120"/>
      <c r="C181" s="34" t="s">
        <v>83</v>
      </c>
      <c r="D181" s="16" t="s">
        <v>43</v>
      </c>
      <c r="E181" s="9"/>
      <c r="F181" s="9"/>
      <c r="G181" s="9"/>
      <c r="H181" s="10">
        <f>H205</f>
        <v>192.1</v>
      </c>
      <c r="I181" s="10">
        <f t="shared" ref="I181" si="15">I205</f>
        <v>192.1</v>
      </c>
    </row>
    <row r="182" spans="1:9" s="12" customFormat="1" ht="42.75" customHeight="1">
      <c r="A182" s="119"/>
      <c r="B182" s="120"/>
      <c r="C182" s="34" t="s">
        <v>198</v>
      </c>
      <c r="D182" s="16" t="s">
        <v>97</v>
      </c>
      <c r="E182" s="9"/>
      <c r="F182" s="9"/>
      <c r="G182" s="9"/>
      <c r="H182" s="10">
        <f>H206</f>
        <v>0</v>
      </c>
      <c r="I182" s="10">
        <f t="shared" ref="I182" si="16">I206</f>
        <v>0</v>
      </c>
    </row>
    <row r="183" spans="1:9" s="7" customFormat="1" ht="13.8" customHeight="1">
      <c r="A183" s="66" t="s">
        <v>320</v>
      </c>
      <c r="B183" s="56"/>
      <c r="C183" s="4" t="s">
        <v>41</v>
      </c>
      <c r="D183" s="13"/>
      <c r="E183" s="14"/>
      <c r="F183" s="14"/>
      <c r="G183" s="14"/>
      <c r="H183" s="15">
        <f>H184</f>
        <v>53185.845420000005</v>
      </c>
      <c r="I183" s="15">
        <f t="shared" ref="I183" si="17">I184</f>
        <v>53030.245419999999</v>
      </c>
    </row>
    <row r="184" spans="1:9" s="7" customFormat="1" ht="18" customHeight="1">
      <c r="A184" s="66"/>
      <c r="B184" s="56"/>
      <c r="C184" s="67" t="s">
        <v>130</v>
      </c>
      <c r="D184" s="13" t="s">
        <v>129</v>
      </c>
      <c r="E184" s="14"/>
      <c r="F184" s="14"/>
      <c r="G184" s="14"/>
      <c r="H184" s="15">
        <f t="shared" ref="H184:I184" si="18">SUM(H185:H186)</f>
        <v>53185.845420000005</v>
      </c>
      <c r="I184" s="15">
        <f t="shared" si="18"/>
        <v>53030.245419999999</v>
      </c>
    </row>
    <row r="185" spans="1:9" s="7" customFormat="1" ht="36">
      <c r="A185" s="66"/>
      <c r="B185" s="56" t="s">
        <v>139</v>
      </c>
      <c r="C185" s="68"/>
      <c r="D185" s="13" t="s">
        <v>129</v>
      </c>
      <c r="E185" s="14" t="s">
        <v>140</v>
      </c>
      <c r="F185" s="14" t="s">
        <v>439</v>
      </c>
      <c r="G185" s="14" t="s">
        <v>268</v>
      </c>
      <c r="H185" s="15">
        <v>53070.383500000004</v>
      </c>
      <c r="I185" s="15">
        <v>52914.783499999998</v>
      </c>
    </row>
    <row r="186" spans="1:9" s="7" customFormat="1" ht="60">
      <c r="A186" s="66"/>
      <c r="B186" s="56" t="s">
        <v>533</v>
      </c>
      <c r="C186" s="68"/>
      <c r="D186" s="13" t="s">
        <v>129</v>
      </c>
      <c r="E186" s="14" t="s">
        <v>52</v>
      </c>
      <c r="F186" s="35" t="s">
        <v>531</v>
      </c>
      <c r="G186" s="14" t="s">
        <v>532</v>
      </c>
      <c r="H186" s="15">
        <v>115.46192000000001</v>
      </c>
      <c r="I186" s="15">
        <v>115.46192000000001</v>
      </c>
    </row>
    <row r="187" spans="1:9" s="7" customFormat="1" ht="17.399999999999999" customHeight="1">
      <c r="A187" s="66" t="s">
        <v>321</v>
      </c>
      <c r="B187" s="56"/>
      <c r="C187" s="4" t="s">
        <v>41</v>
      </c>
      <c r="D187" s="13"/>
      <c r="E187" s="14"/>
      <c r="F187" s="14"/>
      <c r="G187" s="14"/>
      <c r="H187" s="15">
        <f>H188</f>
        <v>10708.4</v>
      </c>
      <c r="I187" s="15">
        <f>I188</f>
        <v>10701.66726</v>
      </c>
    </row>
    <row r="188" spans="1:9" s="7" customFormat="1" ht="19.2" customHeight="1">
      <c r="A188" s="66"/>
      <c r="B188" s="56"/>
      <c r="C188" s="67" t="s">
        <v>137</v>
      </c>
      <c r="D188" s="13" t="s">
        <v>129</v>
      </c>
      <c r="E188" s="14"/>
      <c r="F188" s="14"/>
      <c r="G188" s="14"/>
      <c r="H188" s="15">
        <f t="shared" ref="H188:I188" si="19">SUM(H189:H191)</f>
        <v>10708.4</v>
      </c>
      <c r="I188" s="15">
        <f t="shared" si="19"/>
        <v>10701.66726</v>
      </c>
    </row>
    <row r="189" spans="1:9" s="7" customFormat="1" ht="30" customHeight="1">
      <c r="A189" s="66"/>
      <c r="B189" s="79" t="s">
        <v>141</v>
      </c>
      <c r="C189" s="68"/>
      <c r="D189" s="13" t="s">
        <v>129</v>
      </c>
      <c r="E189" s="14" t="s">
        <v>131</v>
      </c>
      <c r="F189" s="14" t="s">
        <v>440</v>
      </c>
      <c r="G189" s="35" t="s">
        <v>438</v>
      </c>
      <c r="H189" s="15">
        <f>7213.9+30.8638+2172.905</f>
        <v>9417.6687999999995</v>
      </c>
      <c r="I189" s="15">
        <f>7209.42622+30.8638+2170.64604</f>
        <v>9410.93606</v>
      </c>
    </row>
    <row r="190" spans="1:9" s="7" customFormat="1" ht="16.8" customHeight="1">
      <c r="A190" s="66"/>
      <c r="B190" s="80"/>
      <c r="C190" s="68"/>
      <c r="D190" s="13" t="s">
        <v>129</v>
      </c>
      <c r="E190" s="14" t="s">
        <v>131</v>
      </c>
      <c r="F190" s="14" t="s">
        <v>440</v>
      </c>
      <c r="G190" s="14" t="s">
        <v>282</v>
      </c>
      <c r="H190" s="15">
        <v>1254.6292000000001</v>
      </c>
      <c r="I190" s="15">
        <v>1254.6292000000001</v>
      </c>
    </row>
    <row r="191" spans="1:9" s="7" customFormat="1" ht="16.8" customHeight="1">
      <c r="A191" s="66"/>
      <c r="B191" s="81"/>
      <c r="C191" s="68"/>
      <c r="D191" s="13" t="s">
        <v>129</v>
      </c>
      <c r="E191" s="14" t="s">
        <v>131</v>
      </c>
      <c r="F191" s="14" t="s">
        <v>440</v>
      </c>
      <c r="G191" s="14" t="s">
        <v>323</v>
      </c>
      <c r="H191" s="15">
        <f>34.102+2</f>
        <v>36.101999999999997</v>
      </c>
      <c r="I191" s="15">
        <f>34.102+2</f>
        <v>36.101999999999997</v>
      </c>
    </row>
    <row r="192" spans="1:9" s="7" customFormat="1" ht="12.75" customHeight="1">
      <c r="A192" s="67" t="s">
        <v>322</v>
      </c>
      <c r="B192" s="56"/>
      <c r="C192" s="4" t="s">
        <v>41</v>
      </c>
      <c r="D192" s="13"/>
      <c r="E192" s="14"/>
      <c r="F192" s="14"/>
      <c r="G192" s="14"/>
      <c r="H192" s="15">
        <f t="shared" ref="H192:I192" si="20">H193+H205+H206</f>
        <v>1359.3914899999997</v>
      </c>
      <c r="I192" s="15">
        <f t="shared" si="20"/>
        <v>1349.4634899999996</v>
      </c>
    </row>
    <row r="193" spans="1:9" s="7" customFormat="1" ht="45" customHeight="1">
      <c r="A193" s="68"/>
      <c r="B193" s="56"/>
      <c r="C193" s="67" t="s">
        <v>130</v>
      </c>
      <c r="D193" s="13" t="s">
        <v>129</v>
      </c>
      <c r="E193" s="14"/>
      <c r="F193" s="14"/>
      <c r="G193" s="14"/>
      <c r="H193" s="15">
        <f>SUM(H194:H204)</f>
        <v>1167.2914899999998</v>
      </c>
      <c r="I193" s="15">
        <f>SUM(I194:I204)</f>
        <v>1157.3634899999997</v>
      </c>
    </row>
    <row r="194" spans="1:9" s="7" customFormat="1" ht="46.8" customHeight="1">
      <c r="A194" s="68"/>
      <c r="B194" s="56" t="s">
        <v>110</v>
      </c>
      <c r="C194" s="68"/>
      <c r="D194" s="13" t="s">
        <v>129</v>
      </c>
      <c r="E194" s="14" t="s">
        <v>131</v>
      </c>
      <c r="F194" s="14" t="s">
        <v>329</v>
      </c>
      <c r="G194" s="14" t="s">
        <v>271</v>
      </c>
      <c r="H194" s="15"/>
      <c r="I194" s="15"/>
    </row>
    <row r="195" spans="1:9" s="7" customFormat="1" ht="50.4" customHeight="1">
      <c r="A195" s="68"/>
      <c r="B195" s="56" t="s">
        <v>593</v>
      </c>
      <c r="C195" s="68"/>
      <c r="D195" s="13" t="s">
        <v>129</v>
      </c>
      <c r="E195" s="14" t="s">
        <v>131</v>
      </c>
      <c r="F195" s="14" t="s">
        <v>591</v>
      </c>
      <c r="G195" s="14" t="s">
        <v>271</v>
      </c>
      <c r="H195" s="15">
        <v>190.2</v>
      </c>
      <c r="I195" s="15">
        <v>186.15973</v>
      </c>
    </row>
    <row r="196" spans="1:9" s="7" customFormat="1" ht="36" customHeight="1">
      <c r="A196" s="68"/>
      <c r="B196" s="56" t="s">
        <v>594</v>
      </c>
      <c r="C196" s="68"/>
      <c r="D196" s="13" t="s">
        <v>129</v>
      </c>
      <c r="E196" s="14" t="s">
        <v>131</v>
      </c>
      <c r="F196" s="14" t="s">
        <v>592</v>
      </c>
      <c r="G196" s="14" t="s">
        <v>271</v>
      </c>
      <c r="H196" s="15">
        <v>276.2</v>
      </c>
      <c r="I196" s="15">
        <v>270.31227000000001</v>
      </c>
    </row>
    <row r="197" spans="1:9" s="7" customFormat="1" ht="15" customHeight="1">
      <c r="A197" s="68"/>
      <c r="B197" s="56" t="s">
        <v>133</v>
      </c>
      <c r="C197" s="68"/>
      <c r="D197" s="13" t="s">
        <v>129</v>
      </c>
      <c r="E197" s="14" t="s">
        <v>134</v>
      </c>
      <c r="F197" s="14" t="s">
        <v>441</v>
      </c>
      <c r="G197" s="14" t="s">
        <v>330</v>
      </c>
      <c r="H197" s="15">
        <v>336.71850000000001</v>
      </c>
      <c r="I197" s="15">
        <v>336.71850000000001</v>
      </c>
    </row>
    <row r="198" spans="1:9" s="7" customFormat="1" ht="24" customHeight="1">
      <c r="A198" s="68"/>
      <c r="B198" s="56" t="s">
        <v>138</v>
      </c>
      <c r="C198" s="68"/>
      <c r="D198" s="13" t="s">
        <v>129</v>
      </c>
      <c r="E198" s="14" t="s">
        <v>49</v>
      </c>
      <c r="F198" s="14" t="s">
        <v>442</v>
      </c>
      <c r="G198" s="14" t="s">
        <v>271</v>
      </c>
      <c r="H198" s="15">
        <v>120</v>
      </c>
      <c r="I198" s="15">
        <v>120</v>
      </c>
    </row>
    <row r="199" spans="1:9" s="7" customFormat="1" ht="24.6" customHeight="1">
      <c r="A199" s="68"/>
      <c r="B199" s="56" t="s">
        <v>332</v>
      </c>
      <c r="C199" s="68"/>
      <c r="D199" s="13" t="s">
        <v>129</v>
      </c>
      <c r="E199" s="14" t="s">
        <v>131</v>
      </c>
      <c r="F199" s="14" t="s">
        <v>443</v>
      </c>
      <c r="G199" s="14" t="s">
        <v>271</v>
      </c>
      <c r="H199" s="15">
        <v>171.5</v>
      </c>
      <c r="I199" s="15">
        <v>171.5</v>
      </c>
    </row>
    <row r="200" spans="1:9" s="7" customFormat="1" ht="49.8" customHeight="1">
      <c r="A200" s="68"/>
      <c r="B200" s="56" t="s">
        <v>331</v>
      </c>
      <c r="C200" s="68"/>
      <c r="D200" s="13" t="s">
        <v>129</v>
      </c>
      <c r="E200" s="14" t="s">
        <v>131</v>
      </c>
      <c r="F200" s="14" t="s">
        <v>444</v>
      </c>
      <c r="G200" s="14" t="s">
        <v>135</v>
      </c>
      <c r="H200" s="15">
        <v>20</v>
      </c>
      <c r="I200" s="15">
        <v>20</v>
      </c>
    </row>
    <row r="201" spans="1:9" s="7" customFormat="1" ht="51" customHeight="1">
      <c r="A201" s="68"/>
      <c r="B201" s="56" t="s">
        <v>283</v>
      </c>
      <c r="C201" s="68"/>
      <c r="D201" s="13" t="s">
        <v>129</v>
      </c>
      <c r="E201" s="14" t="s">
        <v>131</v>
      </c>
      <c r="F201" s="14" t="s">
        <v>446</v>
      </c>
      <c r="G201" s="14" t="s">
        <v>282</v>
      </c>
      <c r="H201" s="15">
        <v>0.91476000000000002</v>
      </c>
      <c r="I201" s="15">
        <v>0.91476000000000002</v>
      </c>
    </row>
    <row r="202" spans="1:9" s="7" customFormat="1" ht="27" customHeight="1">
      <c r="A202" s="68"/>
      <c r="B202" s="56" t="s">
        <v>328</v>
      </c>
      <c r="C202" s="68"/>
      <c r="D202" s="13" t="s">
        <v>129</v>
      </c>
      <c r="E202" s="14" t="s">
        <v>131</v>
      </c>
      <c r="F202" s="14" t="s">
        <v>325</v>
      </c>
      <c r="G202" s="14" t="s">
        <v>271</v>
      </c>
      <c r="H202" s="15"/>
      <c r="I202" s="15"/>
    </row>
    <row r="203" spans="1:9" s="7" customFormat="1" ht="37.200000000000003" customHeight="1">
      <c r="A203" s="68"/>
      <c r="B203" s="56" t="s">
        <v>448</v>
      </c>
      <c r="C203" s="68"/>
      <c r="D203" s="13" t="s">
        <v>129</v>
      </c>
      <c r="E203" s="14" t="s">
        <v>131</v>
      </c>
      <c r="F203" s="14" t="s">
        <v>447</v>
      </c>
      <c r="G203" s="14" t="s">
        <v>271</v>
      </c>
      <c r="H203" s="15">
        <v>51.758229999999998</v>
      </c>
      <c r="I203" s="15">
        <v>51.758229999999998</v>
      </c>
    </row>
    <row r="204" spans="1:9" s="7" customFormat="1" ht="49.8" customHeight="1">
      <c r="A204" s="68"/>
      <c r="B204" s="56" t="s">
        <v>334</v>
      </c>
      <c r="C204" s="69"/>
      <c r="D204" s="13" t="s">
        <v>129</v>
      </c>
      <c r="E204" s="14" t="s">
        <v>131</v>
      </c>
      <c r="F204" s="14" t="s">
        <v>333</v>
      </c>
      <c r="G204" s="14" t="s">
        <v>271</v>
      </c>
      <c r="H204" s="15"/>
      <c r="I204" s="15"/>
    </row>
    <row r="205" spans="1:9" s="7" customFormat="1" ht="38.25" customHeight="1">
      <c r="A205" s="68"/>
      <c r="B205" s="56" t="s">
        <v>136</v>
      </c>
      <c r="C205" s="29" t="s">
        <v>83</v>
      </c>
      <c r="D205" s="13" t="s">
        <v>43</v>
      </c>
      <c r="E205" s="14" t="s">
        <v>46</v>
      </c>
      <c r="F205" s="14" t="s">
        <v>445</v>
      </c>
      <c r="G205" s="14" t="s">
        <v>280</v>
      </c>
      <c r="H205" s="15">
        <f>82.1+110</f>
        <v>192.1</v>
      </c>
      <c r="I205" s="15">
        <f>82.1+110</f>
        <v>192.1</v>
      </c>
    </row>
    <row r="206" spans="1:9" s="7" customFormat="1" ht="30.75" customHeight="1">
      <c r="A206" s="68"/>
      <c r="B206" s="56"/>
      <c r="C206" s="67" t="s">
        <v>198</v>
      </c>
      <c r="D206" s="36" t="s">
        <v>335</v>
      </c>
      <c r="E206" s="14"/>
      <c r="F206" s="14"/>
      <c r="G206" s="14"/>
      <c r="H206" s="15">
        <f t="shared" ref="H206:I206" si="21">SUM(H207:H210)</f>
        <v>0</v>
      </c>
      <c r="I206" s="15">
        <f t="shared" si="21"/>
        <v>0</v>
      </c>
    </row>
    <row r="207" spans="1:9" s="7" customFormat="1" ht="105" customHeight="1">
      <c r="A207" s="68"/>
      <c r="B207" s="56" t="s">
        <v>326</v>
      </c>
      <c r="C207" s="68"/>
      <c r="D207" s="13" t="s">
        <v>97</v>
      </c>
      <c r="E207" s="14" t="s">
        <v>131</v>
      </c>
      <c r="F207" s="14" t="s">
        <v>324</v>
      </c>
      <c r="G207" s="14" t="s">
        <v>271</v>
      </c>
      <c r="H207" s="15"/>
      <c r="I207" s="15"/>
    </row>
    <row r="208" spans="1:9" s="7" customFormat="1" ht="36" customHeight="1">
      <c r="A208" s="68"/>
      <c r="B208" s="56" t="s">
        <v>327</v>
      </c>
      <c r="C208" s="68"/>
      <c r="D208" s="36" t="s">
        <v>97</v>
      </c>
      <c r="E208" s="14" t="s">
        <v>131</v>
      </c>
      <c r="F208" s="36" t="s">
        <v>368</v>
      </c>
      <c r="G208" s="14" t="s">
        <v>271</v>
      </c>
      <c r="H208" s="15"/>
      <c r="I208" s="15"/>
    </row>
    <row r="209" spans="1:9" s="7" customFormat="1" ht="17.399999999999999" customHeight="1">
      <c r="A209" s="68"/>
      <c r="B209" s="79" t="s">
        <v>328</v>
      </c>
      <c r="C209" s="68"/>
      <c r="D209" s="13" t="s">
        <v>97</v>
      </c>
      <c r="E209" s="14" t="s">
        <v>46</v>
      </c>
      <c r="F209" s="14" t="s">
        <v>325</v>
      </c>
      <c r="G209" s="14" t="s">
        <v>271</v>
      </c>
      <c r="H209" s="15"/>
      <c r="I209" s="15"/>
    </row>
    <row r="210" spans="1:9" s="7" customFormat="1" ht="15.6" customHeight="1">
      <c r="A210" s="69"/>
      <c r="B210" s="81"/>
      <c r="C210" s="69"/>
      <c r="D210" s="13" t="s">
        <v>97</v>
      </c>
      <c r="E210" s="14" t="s">
        <v>98</v>
      </c>
      <c r="F210" s="14" t="s">
        <v>325</v>
      </c>
      <c r="G210" s="14" t="s">
        <v>271</v>
      </c>
      <c r="H210" s="15"/>
      <c r="I210" s="15"/>
    </row>
    <row r="211" spans="1:9" s="12" customFormat="1" ht="25.5" customHeight="1">
      <c r="A211" s="82" t="s">
        <v>142</v>
      </c>
      <c r="B211" s="90"/>
      <c r="C211" s="8" t="s">
        <v>41</v>
      </c>
      <c r="D211" s="9"/>
      <c r="E211" s="9"/>
      <c r="F211" s="9"/>
      <c r="G211" s="9"/>
      <c r="H211" s="11">
        <f>H213</f>
        <v>1160</v>
      </c>
      <c r="I211" s="11">
        <f>I213</f>
        <v>1160</v>
      </c>
    </row>
    <row r="212" spans="1:9" s="12" customFormat="1" ht="25.5" customHeight="1">
      <c r="A212" s="82"/>
      <c r="B212" s="90"/>
      <c r="C212" s="8" t="s">
        <v>127</v>
      </c>
      <c r="D212" s="9"/>
      <c r="E212" s="9"/>
      <c r="F212" s="9"/>
      <c r="G212" s="9"/>
      <c r="H212" s="10"/>
      <c r="I212" s="10"/>
    </row>
    <row r="213" spans="1:9" s="12" customFormat="1" ht="42" customHeight="1">
      <c r="A213" s="82"/>
      <c r="B213" s="90"/>
      <c r="C213" s="8" t="s">
        <v>143</v>
      </c>
      <c r="D213" s="16" t="s">
        <v>144</v>
      </c>
      <c r="E213" s="9"/>
      <c r="F213" s="9"/>
      <c r="G213" s="9"/>
      <c r="H213" s="10">
        <f>H214+H216+H218</f>
        <v>1160</v>
      </c>
      <c r="I213" s="10">
        <f>I214+I216+I218</f>
        <v>1160</v>
      </c>
    </row>
    <row r="214" spans="1:9" s="7" customFormat="1" ht="20.399999999999999" customHeight="1">
      <c r="A214" s="66" t="s">
        <v>145</v>
      </c>
      <c r="B214" s="89" t="s">
        <v>146</v>
      </c>
      <c r="C214" s="4" t="s">
        <v>41</v>
      </c>
      <c r="D214" s="13"/>
      <c r="E214" s="14"/>
      <c r="F214" s="14"/>
      <c r="G214" s="14"/>
      <c r="H214" s="15">
        <f>H215</f>
        <v>0</v>
      </c>
      <c r="I214" s="15">
        <f>I215</f>
        <v>0</v>
      </c>
    </row>
    <row r="215" spans="1:9" s="7" customFormat="1" ht="40.799999999999997" customHeight="1">
      <c r="A215" s="66"/>
      <c r="B215" s="89"/>
      <c r="C215" s="4" t="s">
        <v>147</v>
      </c>
      <c r="D215" s="13" t="s">
        <v>144</v>
      </c>
      <c r="E215" s="14" t="s">
        <v>148</v>
      </c>
      <c r="F215" s="14" t="s">
        <v>149</v>
      </c>
      <c r="G215" s="14" t="s">
        <v>150</v>
      </c>
      <c r="H215" s="15"/>
      <c r="I215" s="15"/>
    </row>
    <row r="216" spans="1:9" s="7" customFormat="1" ht="15.6" customHeight="1">
      <c r="A216" s="67" t="s">
        <v>151</v>
      </c>
      <c r="B216" s="89" t="s">
        <v>152</v>
      </c>
      <c r="C216" s="4" t="s">
        <v>41</v>
      </c>
      <c r="D216" s="13"/>
      <c r="E216" s="14"/>
      <c r="F216" s="14"/>
      <c r="G216" s="14"/>
      <c r="H216" s="15">
        <f>H217</f>
        <v>960</v>
      </c>
      <c r="I216" s="15">
        <f>I217</f>
        <v>960</v>
      </c>
    </row>
    <row r="217" spans="1:9" s="7" customFormat="1" ht="36.6" customHeight="1">
      <c r="A217" s="68"/>
      <c r="B217" s="89"/>
      <c r="C217" s="4" t="s">
        <v>147</v>
      </c>
      <c r="D217" s="13" t="s">
        <v>144</v>
      </c>
      <c r="E217" s="14" t="s">
        <v>148</v>
      </c>
      <c r="F217" s="14" t="s">
        <v>595</v>
      </c>
      <c r="G217" s="14" t="s">
        <v>150</v>
      </c>
      <c r="H217" s="15">
        <v>960</v>
      </c>
      <c r="I217" s="15">
        <v>960</v>
      </c>
    </row>
    <row r="218" spans="1:9" s="7" customFormat="1" ht="22.8" customHeight="1">
      <c r="A218" s="67" t="s">
        <v>153</v>
      </c>
      <c r="B218" s="89" t="s">
        <v>154</v>
      </c>
      <c r="C218" s="4" t="s">
        <v>41</v>
      </c>
      <c r="D218" s="13"/>
      <c r="E218" s="13"/>
      <c r="F218" s="13"/>
      <c r="G218" s="13"/>
      <c r="H218" s="15">
        <f>H219</f>
        <v>200</v>
      </c>
      <c r="I218" s="15">
        <f>I219</f>
        <v>200</v>
      </c>
    </row>
    <row r="219" spans="1:9" s="7" customFormat="1" ht="40.200000000000003" customHeight="1">
      <c r="A219" s="68"/>
      <c r="B219" s="89"/>
      <c r="C219" s="4" t="s">
        <v>147</v>
      </c>
      <c r="D219" s="13" t="s">
        <v>144</v>
      </c>
      <c r="E219" s="14" t="s">
        <v>148</v>
      </c>
      <c r="F219" s="14" t="s">
        <v>449</v>
      </c>
      <c r="G219" s="14" t="s">
        <v>150</v>
      </c>
      <c r="H219" s="15">
        <v>200</v>
      </c>
      <c r="I219" s="15">
        <v>200</v>
      </c>
    </row>
    <row r="220" spans="1:9" s="12" customFormat="1" ht="18" customHeight="1">
      <c r="A220" s="82" t="s">
        <v>155</v>
      </c>
      <c r="B220" s="90"/>
      <c r="C220" s="8" t="s">
        <v>41</v>
      </c>
      <c r="D220" s="9"/>
      <c r="E220" s="9"/>
      <c r="F220" s="9"/>
      <c r="G220" s="9"/>
      <c r="H220" s="11">
        <f>H222+H224+H223</f>
        <v>10249.718799999999</v>
      </c>
      <c r="I220" s="11">
        <f t="shared" ref="I220" si="22">I222+I224+I223</f>
        <v>10117.025509999999</v>
      </c>
    </row>
    <row r="221" spans="1:9" s="12" customFormat="1" ht="18" customHeight="1">
      <c r="A221" s="82"/>
      <c r="B221" s="90"/>
      <c r="C221" s="8" t="s">
        <v>127</v>
      </c>
      <c r="D221" s="9"/>
      <c r="E221" s="9"/>
      <c r="F221" s="9"/>
      <c r="G221" s="9"/>
      <c r="H221" s="10"/>
      <c r="I221" s="10"/>
    </row>
    <row r="222" spans="1:9" s="12" customFormat="1" ht="29.25" customHeight="1">
      <c r="A222" s="82"/>
      <c r="B222" s="90"/>
      <c r="C222" s="8" t="s">
        <v>143</v>
      </c>
      <c r="D222" s="16" t="s">
        <v>144</v>
      </c>
      <c r="E222" s="9"/>
      <c r="F222" s="9"/>
      <c r="G222" s="9"/>
      <c r="H222" s="10">
        <f t="shared" ref="H222:I222" si="23">H225-H238-H242+H245</f>
        <v>9795.7187999999987</v>
      </c>
      <c r="I222" s="10">
        <f t="shared" si="23"/>
        <v>9663.0255099999995</v>
      </c>
    </row>
    <row r="223" spans="1:9" s="12" customFormat="1" ht="29.25" customHeight="1">
      <c r="A223" s="82"/>
      <c r="B223" s="90"/>
      <c r="C223" s="30" t="s">
        <v>198</v>
      </c>
      <c r="D223" s="16" t="s">
        <v>97</v>
      </c>
      <c r="E223" s="9"/>
      <c r="F223" s="9"/>
      <c r="G223" s="9"/>
      <c r="H223" s="10">
        <f t="shared" ref="H223:I223" si="24">H238+H249</f>
        <v>454</v>
      </c>
      <c r="I223" s="10">
        <f t="shared" si="24"/>
        <v>454</v>
      </c>
    </row>
    <row r="224" spans="1:9" s="12" customFormat="1" ht="38.25" customHeight="1">
      <c r="A224" s="82"/>
      <c r="B224" s="90"/>
      <c r="C224" s="8" t="s">
        <v>83</v>
      </c>
      <c r="D224" s="16" t="s">
        <v>43</v>
      </c>
      <c r="E224" s="9"/>
      <c r="F224" s="9"/>
      <c r="G224" s="9"/>
      <c r="H224" s="10">
        <f t="shared" ref="H224:I224" si="25">H242</f>
        <v>0</v>
      </c>
      <c r="I224" s="10">
        <f t="shared" si="25"/>
        <v>0</v>
      </c>
    </row>
    <row r="225" spans="1:9" s="7" customFormat="1" ht="24.75" customHeight="1">
      <c r="A225" s="67" t="s">
        <v>156</v>
      </c>
      <c r="B225" s="56"/>
      <c r="C225" s="4" t="s">
        <v>41</v>
      </c>
      <c r="D225" s="13"/>
      <c r="E225" s="14"/>
      <c r="F225" s="14"/>
      <c r="G225" s="14"/>
      <c r="H225" s="15">
        <f t="shared" ref="H225:I225" si="26">SUM(H227:H237)+H238+H242</f>
        <v>10003.018799999998</v>
      </c>
      <c r="I225" s="15">
        <f t="shared" si="26"/>
        <v>9870.3255099999988</v>
      </c>
    </row>
    <row r="226" spans="1:9" s="7" customFormat="1" ht="18.75" customHeight="1">
      <c r="A226" s="68"/>
      <c r="B226" s="56"/>
      <c r="C226" s="4" t="s">
        <v>157</v>
      </c>
      <c r="D226" s="13"/>
      <c r="E226" s="14"/>
      <c r="F226" s="14"/>
      <c r="G226" s="14"/>
      <c r="H226" s="15"/>
      <c r="I226" s="15"/>
    </row>
    <row r="227" spans="1:9" s="7" customFormat="1" ht="37.200000000000003" customHeight="1">
      <c r="A227" s="68"/>
      <c r="B227" s="56" t="s">
        <v>20</v>
      </c>
      <c r="C227" s="67" t="s">
        <v>143</v>
      </c>
      <c r="D227" s="13" t="s">
        <v>144</v>
      </c>
      <c r="E227" s="14" t="s">
        <v>49</v>
      </c>
      <c r="F227" s="14" t="s">
        <v>450</v>
      </c>
      <c r="G227" s="14" t="s">
        <v>268</v>
      </c>
      <c r="H227" s="15">
        <v>39.0488</v>
      </c>
      <c r="I227" s="15">
        <v>39.0488</v>
      </c>
    </row>
    <row r="228" spans="1:9" s="7" customFormat="1" ht="49.8" customHeight="1">
      <c r="A228" s="68"/>
      <c r="B228" s="56" t="s">
        <v>453</v>
      </c>
      <c r="C228" s="68"/>
      <c r="D228" s="13" t="s">
        <v>144</v>
      </c>
      <c r="E228" s="14" t="s">
        <v>49</v>
      </c>
      <c r="F228" s="14" t="s">
        <v>452</v>
      </c>
      <c r="G228" s="14" t="s">
        <v>268</v>
      </c>
      <c r="H228" s="15">
        <v>332.1</v>
      </c>
      <c r="I228" s="15">
        <v>332.1</v>
      </c>
    </row>
    <row r="229" spans="1:9" s="7" customFormat="1" ht="18" customHeight="1">
      <c r="A229" s="68"/>
      <c r="B229" s="56" t="s">
        <v>158</v>
      </c>
      <c r="C229" s="68"/>
      <c r="D229" s="13" t="s">
        <v>144</v>
      </c>
      <c r="E229" s="14" t="s">
        <v>49</v>
      </c>
      <c r="F229" s="14" t="s">
        <v>451</v>
      </c>
      <c r="G229" s="14" t="s">
        <v>271</v>
      </c>
      <c r="H229" s="15">
        <v>567.29999999999995</v>
      </c>
      <c r="I229" s="15">
        <v>567.154</v>
      </c>
    </row>
    <row r="230" spans="1:9" s="7" customFormat="1" ht="25.2" customHeight="1">
      <c r="A230" s="68"/>
      <c r="B230" s="56" t="s">
        <v>597</v>
      </c>
      <c r="C230" s="68"/>
      <c r="D230" s="13" t="s">
        <v>144</v>
      </c>
      <c r="E230" s="14" t="s">
        <v>49</v>
      </c>
      <c r="F230" s="14" t="s">
        <v>596</v>
      </c>
      <c r="G230" s="14" t="s">
        <v>271</v>
      </c>
      <c r="H230" s="15">
        <v>250</v>
      </c>
      <c r="I230" s="15">
        <v>250</v>
      </c>
    </row>
    <row r="231" spans="1:9" s="7" customFormat="1" ht="22.2" customHeight="1">
      <c r="A231" s="68"/>
      <c r="B231" s="56" t="s">
        <v>30</v>
      </c>
      <c r="C231" s="68"/>
      <c r="D231" s="13" t="s">
        <v>144</v>
      </c>
      <c r="E231" s="14" t="s">
        <v>49</v>
      </c>
      <c r="F231" s="14" t="s">
        <v>454</v>
      </c>
      <c r="G231" s="14" t="s">
        <v>268</v>
      </c>
      <c r="H231" s="15">
        <v>7434.7889999999998</v>
      </c>
      <c r="I231" s="15">
        <v>7357.0188799999996</v>
      </c>
    </row>
    <row r="232" spans="1:9" s="7" customFormat="1" ht="16.8" customHeight="1">
      <c r="A232" s="68"/>
      <c r="B232" s="56" t="s">
        <v>29</v>
      </c>
      <c r="C232" s="68"/>
      <c r="D232" s="13" t="s">
        <v>144</v>
      </c>
      <c r="E232" s="14" t="s">
        <v>49</v>
      </c>
      <c r="F232" s="14" t="s">
        <v>456</v>
      </c>
      <c r="G232" s="14" t="s">
        <v>271</v>
      </c>
      <c r="H232" s="15">
        <v>141.75899999999999</v>
      </c>
      <c r="I232" s="15">
        <v>86.991060000000004</v>
      </c>
    </row>
    <row r="233" spans="1:9" s="7" customFormat="1" ht="13.2">
      <c r="A233" s="68"/>
      <c r="B233" s="56" t="s">
        <v>534</v>
      </c>
      <c r="C233" s="68"/>
      <c r="D233" s="13" t="s">
        <v>144</v>
      </c>
      <c r="E233" s="14" t="s">
        <v>49</v>
      </c>
      <c r="F233" s="14" t="s">
        <v>457</v>
      </c>
      <c r="G233" s="14" t="s">
        <v>271</v>
      </c>
      <c r="H233" s="15">
        <v>100</v>
      </c>
      <c r="I233" s="15">
        <v>100</v>
      </c>
    </row>
    <row r="234" spans="1:9" s="7" customFormat="1" ht="14.4" customHeight="1">
      <c r="A234" s="68"/>
      <c r="B234" s="56" t="s">
        <v>337</v>
      </c>
      <c r="C234" s="68"/>
      <c r="D234" s="13" t="s">
        <v>144</v>
      </c>
      <c r="E234" s="14" t="s">
        <v>49</v>
      </c>
      <c r="F234" s="14" t="s">
        <v>535</v>
      </c>
      <c r="G234" s="14" t="s">
        <v>271</v>
      </c>
      <c r="H234" s="15">
        <v>773.29200000000003</v>
      </c>
      <c r="I234" s="15">
        <v>773.28277000000003</v>
      </c>
    </row>
    <row r="235" spans="1:9" s="7" customFormat="1" ht="37.200000000000003" customHeight="1">
      <c r="A235" s="68"/>
      <c r="B235" s="56" t="s">
        <v>339</v>
      </c>
      <c r="C235" s="68"/>
      <c r="D235" s="13" t="s">
        <v>144</v>
      </c>
      <c r="E235" s="14" t="s">
        <v>49</v>
      </c>
      <c r="F235" s="14" t="s">
        <v>338</v>
      </c>
      <c r="G235" s="14" t="s">
        <v>282</v>
      </c>
      <c r="H235" s="15"/>
      <c r="I235" s="15"/>
    </row>
    <row r="236" spans="1:9" s="7" customFormat="1" ht="28.2" customHeight="1">
      <c r="A236" s="68"/>
      <c r="B236" s="56" t="s">
        <v>160</v>
      </c>
      <c r="C236" s="68"/>
      <c r="D236" s="13" t="s">
        <v>144</v>
      </c>
      <c r="E236" s="14" t="s">
        <v>49</v>
      </c>
      <c r="F236" s="35" t="s">
        <v>459</v>
      </c>
      <c r="G236" s="14" t="s">
        <v>271</v>
      </c>
      <c r="H236" s="15">
        <v>56.73</v>
      </c>
      <c r="I236" s="15">
        <v>56.73</v>
      </c>
    </row>
    <row r="237" spans="1:9" s="7" customFormat="1" ht="48" customHeight="1">
      <c r="A237" s="68"/>
      <c r="B237" s="56" t="s">
        <v>28</v>
      </c>
      <c r="C237" s="69"/>
      <c r="D237" s="13" t="s">
        <v>144</v>
      </c>
      <c r="E237" s="14" t="s">
        <v>49</v>
      </c>
      <c r="F237" s="14" t="s">
        <v>336</v>
      </c>
      <c r="G237" s="14" t="s">
        <v>268</v>
      </c>
      <c r="H237" s="15"/>
      <c r="I237" s="15"/>
    </row>
    <row r="238" spans="1:9" s="7" customFormat="1" ht="16.8" customHeight="1">
      <c r="A238" s="68"/>
      <c r="B238" s="56"/>
      <c r="C238" s="67" t="s">
        <v>198</v>
      </c>
      <c r="D238" s="13" t="s">
        <v>97</v>
      </c>
      <c r="E238" s="14"/>
      <c r="F238" s="14"/>
      <c r="G238" s="14"/>
      <c r="H238" s="15">
        <f t="shared" ref="H238:I238" si="27">SUM(H239:H241)</f>
        <v>308</v>
      </c>
      <c r="I238" s="15">
        <f t="shared" si="27"/>
        <v>308</v>
      </c>
    </row>
    <row r="239" spans="1:9" s="7" customFormat="1" ht="16.8" customHeight="1">
      <c r="A239" s="68"/>
      <c r="B239" s="56" t="s">
        <v>159</v>
      </c>
      <c r="C239" s="68"/>
      <c r="D239" s="13" t="s">
        <v>97</v>
      </c>
      <c r="E239" s="14" t="s">
        <v>49</v>
      </c>
      <c r="F239" s="14" t="s">
        <v>455</v>
      </c>
      <c r="G239" s="14" t="s">
        <v>55</v>
      </c>
      <c r="H239" s="15">
        <v>13.792999999999999</v>
      </c>
      <c r="I239" s="15">
        <v>13.792999999999999</v>
      </c>
    </row>
    <row r="240" spans="1:9" s="7" customFormat="1" ht="17.399999999999999" customHeight="1">
      <c r="A240" s="68"/>
      <c r="B240" s="56" t="s">
        <v>337</v>
      </c>
      <c r="C240" s="68"/>
      <c r="D240" s="13" t="s">
        <v>97</v>
      </c>
      <c r="E240" s="14" t="s">
        <v>49</v>
      </c>
      <c r="F240" s="14" t="s">
        <v>535</v>
      </c>
      <c r="G240" s="14" t="s">
        <v>282</v>
      </c>
      <c r="H240" s="15">
        <v>77</v>
      </c>
      <c r="I240" s="15">
        <v>77</v>
      </c>
    </row>
    <row r="241" spans="1:9" s="7" customFormat="1" ht="38.4" customHeight="1">
      <c r="A241" s="68"/>
      <c r="B241" s="56" t="s">
        <v>339</v>
      </c>
      <c r="C241" s="69"/>
      <c r="D241" s="13" t="s">
        <v>97</v>
      </c>
      <c r="E241" s="14" t="s">
        <v>49</v>
      </c>
      <c r="F241" s="14" t="s">
        <v>458</v>
      </c>
      <c r="G241" s="14" t="s">
        <v>282</v>
      </c>
      <c r="H241" s="15">
        <v>217.20699999999999</v>
      </c>
      <c r="I241" s="15">
        <v>217.20699999999999</v>
      </c>
    </row>
    <row r="242" spans="1:9" s="7" customFormat="1" ht="12.6" customHeight="1">
      <c r="A242" s="68"/>
      <c r="B242" s="56"/>
      <c r="C242" s="67" t="s">
        <v>83</v>
      </c>
      <c r="D242" s="13" t="s">
        <v>43</v>
      </c>
      <c r="E242" s="14"/>
      <c r="F242" s="14"/>
      <c r="G242" s="14"/>
      <c r="H242" s="15">
        <f t="shared" ref="H242:I242" si="28">H243</f>
        <v>0</v>
      </c>
      <c r="I242" s="15">
        <f t="shared" si="28"/>
        <v>0</v>
      </c>
    </row>
    <row r="243" spans="1:9" s="7" customFormat="1" ht="25.8" customHeight="1">
      <c r="A243" s="69"/>
      <c r="B243" s="56" t="s">
        <v>341</v>
      </c>
      <c r="C243" s="69"/>
      <c r="D243" s="13" t="s">
        <v>43</v>
      </c>
      <c r="E243" s="14" t="s">
        <v>49</v>
      </c>
      <c r="F243" s="14" t="s">
        <v>340</v>
      </c>
      <c r="G243" s="14" t="s">
        <v>271</v>
      </c>
      <c r="H243" s="15"/>
      <c r="I243" s="15"/>
    </row>
    <row r="244" spans="1:9" s="7" customFormat="1" ht="12.75" customHeight="1">
      <c r="A244" s="67" t="s">
        <v>161</v>
      </c>
      <c r="B244" s="56"/>
      <c r="C244" s="4" t="s">
        <v>41</v>
      </c>
      <c r="D244" s="13"/>
      <c r="E244" s="14"/>
      <c r="F244" s="14"/>
      <c r="G244" s="14"/>
      <c r="H244" s="15">
        <f t="shared" ref="H244:I244" si="29">H245+H249</f>
        <v>246.7</v>
      </c>
      <c r="I244" s="15">
        <f t="shared" si="29"/>
        <v>246.7</v>
      </c>
    </row>
    <row r="245" spans="1:9" s="7" customFormat="1" ht="25.2" customHeight="1">
      <c r="A245" s="68"/>
      <c r="B245" s="56"/>
      <c r="C245" s="67" t="s">
        <v>147</v>
      </c>
      <c r="D245" s="13" t="s">
        <v>144</v>
      </c>
      <c r="E245" s="14"/>
      <c r="F245" s="14"/>
      <c r="G245" s="14"/>
      <c r="H245" s="15">
        <f t="shared" ref="H245:I245" si="30">SUM(H246:H248)</f>
        <v>100.7</v>
      </c>
      <c r="I245" s="15">
        <f t="shared" si="30"/>
        <v>100.7</v>
      </c>
    </row>
    <row r="246" spans="1:9" s="7" customFormat="1" ht="21" customHeight="1">
      <c r="A246" s="68"/>
      <c r="B246" s="56" t="s">
        <v>162</v>
      </c>
      <c r="C246" s="68"/>
      <c r="D246" s="13" t="s">
        <v>144</v>
      </c>
      <c r="E246" s="14" t="s">
        <v>49</v>
      </c>
      <c r="F246" s="14" t="s">
        <v>564</v>
      </c>
      <c r="G246" s="14" t="s">
        <v>271</v>
      </c>
      <c r="H246" s="15">
        <v>100</v>
      </c>
      <c r="I246" s="15">
        <v>100</v>
      </c>
    </row>
    <row r="247" spans="1:9" s="7" customFormat="1" ht="16.8" customHeight="1">
      <c r="A247" s="68"/>
      <c r="B247" s="56" t="s">
        <v>163</v>
      </c>
      <c r="C247" s="68"/>
      <c r="D247" s="13" t="s">
        <v>144</v>
      </c>
      <c r="E247" s="14" t="s">
        <v>49</v>
      </c>
      <c r="F247" s="14" t="s">
        <v>460</v>
      </c>
      <c r="G247" s="14" t="s">
        <v>282</v>
      </c>
      <c r="H247" s="15"/>
      <c r="I247" s="15"/>
    </row>
    <row r="248" spans="1:9" s="7" customFormat="1" ht="36">
      <c r="A248" s="68"/>
      <c r="B248" s="56" t="s">
        <v>166</v>
      </c>
      <c r="C248" s="68"/>
      <c r="D248" s="13" t="s">
        <v>144</v>
      </c>
      <c r="E248" s="14" t="s">
        <v>49</v>
      </c>
      <c r="F248" s="14" t="s">
        <v>536</v>
      </c>
      <c r="G248" s="14" t="s">
        <v>271</v>
      </c>
      <c r="H248" s="15">
        <v>0.7</v>
      </c>
      <c r="I248" s="15">
        <v>0.7</v>
      </c>
    </row>
    <row r="249" spans="1:9" s="7" customFormat="1" ht="20.399999999999999" customHeight="1">
      <c r="A249" s="68"/>
      <c r="B249" s="56"/>
      <c r="C249" s="67" t="s">
        <v>198</v>
      </c>
      <c r="D249" s="13" t="s">
        <v>97</v>
      </c>
      <c r="E249" s="14"/>
      <c r="F249" s="14"/>
      <c r="G249" s="14"/>
      <c r="H249" s="15">
        <f>SUM(H250:H252)</f>
        <v>146</v>
      </c>
      <c r="I249" s="15">
        <f>SUM(I250:I252)</f>
        <v>146</v>
      </c>
    </row>
    <row r="250" spans="1:9" s="7" customFormat="1" ht="27" customHeight="1">
      <c r="A250" s="68"/>
      <c r="B250" s="56" t="s">
        <v>163</v>
      </c>
      <c r="C250" s="68"/>
      <c r="D250" s="13" t="s">
        <v>97</v>
      </c>
      <c r="E250" s="14" t="s">
        <v>49</v>
      </c>
      <c r="F250" s="14" t="s">
        <v>460</v>
      </c>
      <c r="G250" s="14" t="s">
        <v>282</v>
      </c>
      <c r="H250" s="15">
        <v>66</v>
      </c>
      <c r="I250" s="15">
        <v>66</v>
      </c>
    </row>
    <row r="251" spans="1:9" s="7" customFormat="1" ht="27" customHeight="1">
      <c r="A251" s="68"/>
      <c r="B251" s="56" t="s">
        <v>164</v>
      </c>
      <c r="C251" s="68"/>
      <c r="D251" s="13" t="s">
        <v>97</v>
      </c>
      <c r="E251" s="14" t="s">
        <v>49</v>
      </c>
      <c r="F251" s="14" t="s">
        <v>461</v>
      </c>
      <c r="G251" s="14" t="s">
        <v>282</v>
      </c>
      <c r="H251" s="15">
        <v>50</v>
      </c>
      <c r="I251" s="15">
        <v>50</v>
      </c>
    </row>
    <row r="252" spans="1:9" s="7" customFormat="1" ht="27" customHeight="1">
      <c r="A252" s="69"/>
      <c r="B252" s="56" t="s">
        <v>165</v>
      </c>
      <c r="C252" s="69"/>
      <c r="D252" s="13" t="s">
        <v>97</v>
      </c>
      <c r="E252" s="14" t="s">
        <v>49</v>
      </c>
      <c r="F252" s="14" t="s">
        <v>462</v>
      </c>
      <c r="G252" s="14" t="s">
        <v>282</v>
      </c>
      <c r="H252" s="15">
        <v>30</v>
      </c>
      <c r="I252" s="15">
        <v>30</v>
      </c>
    </row>
    <row r="253" spans="1:9" s="12" customFormat="1" ht="24" customHeight="1">
      <c r="A253" s="82" t="s">
        <v>167</v>
      </c>
      <c r="B253" s="90"/>
      <c r="C253" s="8" t="s">
        <v>41</v>
      </c>
      <c r="D253" s="9"/>
      <c r="E253" s="9"/>
      <c r="F253" s="9"/>
      <c r="G253" s="9"/>
      <c r="H253" s="11">
        <f>H254</f>
        <v>23337.721389999999</v>
      </c>
      <c r="I253" s="11">
        <f>I254</f>
        <v>23337.721389999999</v>
      </c>
    </row>
    <row r="254" spans="1:9" s="12" customFormat="1" ht="67.5" customHeight="1">
      <c r="A254" s="82"/>
      <c r="B254" s="90"/>
      <c r="C254" s="8" t="s">
        <v>168</v>
      </c>
      <c r="D254" s="9" t="s">
        <v>144</v>
      </c>
      <c r="E254" s="9"/>
      <c r="F254" s="9"/>
      <c r="G254" s="9"/>
      <c r="H254" s="10">
        <f t="shared" ref="H254" si="31">H255+H257+H259+H263+H268+H270+H272+H266+H261</f>
        <v>23337.721389999999</v>
      </c>
      <c r="I254" s="10">
        <f t="shared" ref="I254" si="32">I255+I257+I259+I263+I268+I270+I272+I266+I261</f>
        <v>23337.721389999999</v>
      </c>
    </row>
    <row r="255" spans="1:9" s="7" customFormat="1" ht="18.600000000000001" customHeight="1">
      <c r="A255" s="67" t="s">
        <v>81</v>
      </c>
      <c r="B255" s="79" t="s">
        <v>20</v>
      </c>
      <c r="C255" s="4" t="s">
        <v>41</v>
      </c>
      <c r="D255" s="13"/>
      <c r="E255" s="13"/>
      <c r="F255" s="13"/>
      <c r="G255" s="13"/>
      <c r="H255" s="15">
        <f>H256</f>
        <v>42.697330000000001</v>
      </c>
      <c r="I255" s="15">
        <f>I256</f>
        <v>42.697330000000001</v>
      </c>
    </row>
    <row r="256" spans="1:9" s="7" customFormat="1" ht="43.2" customHeight="1">
      <c r="A256" s="68"/>
      <c r="B256" s="81"/>
      <c r="C256" s="4" t="s">
        <v>168</v>
      </c>
      <c r="D256" s="13" t="s">
        <v>144</v>
      </c>
      <c r="E256" s="13" t="s">
        <v>46</v>
      </c>
      <c r="F256" s="13" t="s">
        <v>463</v>
      </c>
      <c r="G256" s="13" t="s">
        <v>268</v>
      </c>
      <c r="H256" s="15">
        <v>42.697330000000001</v>
      </c>
      <c r="I256" s="15">
        <v>42.697330000000001</v>
      </c>
    </row>
    <row r="257" spans="1:9" s="7" customFormat="1" ht="12.75" customHeight="1">
      <c r="A257" s="67" t="s">
        <v>84</v>
      </c>
      <c r="B257" s="79" t="s">
        <v>47</v>
      </c>
      <c r="C257" s="4" t="s">
        <v>41</v>
      </c>
      <c r="D257" s="13"/>
      <c r="E257" s="13"/>
      <c r="F257" s="13"/>
      <c r="G257" s="13"/>
      <c r="H257" s="15">
        <f>H258</f>
        <v>61.613059999999997</v>
      </c>
      <c r="I257" s="15">
        <f>I258</f>
        <v>61.613059999999997</v>
      </c>
    </row>
    <row r="258" spans="1:9" s="7" customFormat="1" ht="39.6">
      <c r="A258" s="68"/>
      <c r="B258" s="81"/>
      <c r="C258" s="4" t="s">
        <v>168</v>
      </c>
      <c r="D258" s="13" t="s">
        <v>144</v>
      </c>
      <c r="E258" s="13" t="s">
        <v>46</v>
      </c>
      <c r="F258" s="13" t="s">
        <v>464</v>
      </c>
      <c r="G258" s="13" t="s">
        <v>268</v>
      </c>
      <c r="H258" s="15">
        <v>61.613059999999997</v>
      </c>
      <c r="I258" s="15">
        <v>61.613059999999997</v>
      </c>
    </row>
    <row r="259" spans="1:9" s="7" customFormat="1" ht="24" customHeight="1">
      <c r="A259" s="67" t="s">
        <v>85</v>
      </c>
      <c r="B259" s="79" t="s">
        <v>565</v>
      </c>
      <c r="C259" s="4" t="s">
        <v>41</v>
      </c>
      <c r="D259" s="13"/>
      <c r="E259" s="13"/>
      <c r="F259" s="13"/>
      <c r="G259" s="13"/>
      <c r="H259" s="15">
        <f>H260</f>
        <v>497.2</v>
      </c>
      <c r="I259" s="15">
        <f>I260</f>
        <v>497.2</v>
      </c>
    </row>
    <row r="260" spans="1:9" s="7" customFormat="1" ht="41.4" customHeight="1">
      <c r="A260" s="68"/>
      <c r="B260" s="81"/>
      <c r="C260" s="4" t="s">
        <v>168</v>
      </c>
      <c r="D260" s="13" t="s">
        <v>144</v>
      </c>
      <c r="E260" s="13" t="s">
        <v>169</v>
      </c>
      <c r="F260" s="13" t="s">
        <v>566</v>
      </c>
      <c r="G260" s="13" t="s">
        <v>277</v>
      </c>
      <c r="H260" s="15">
        <v>497.2</v>
      </c>
      <c r="I260" s="15">
        <v>497.2</v>
      </c>
    </row>
    <row r="261" spans="1:9" s="7" customFormat="1" ht="19.8" customHeight="1">
      <c r="A261" s="67" t="s">
        <v>87</v>
      </c>
      <c r="B261" s="79" t="s">
        <v>568</v>
      </c>
      <c r="C261" s="41" t="s">
        <v>41</v>
      </c>
      <c r="D261" s="13"/>
      <c r="E261" s="13"/>
      <c r="F261" s="13"/>
      <c r="G261" s="13"/>
      <c r="H261" s="15">
        <f>H262</f>
        <v>1500</v>
      </c>
      <c r="I261" s="15">
        <f>I262</f>
        <v>1500</v>
      </c>
    </row>
    <row r="262" spans="1:9" s="7" customFormat="1" ht="39.6" customHeight="1">
      <c r="A262" s="68"/>
      <c r="B262" s="81"/>
      <c r="C262" s="41" t="s">
        <v>168</v>
      </c>
      <c r="D262" s="13" t="s">
        <v>144</v>
      </c>
      <c r="E262" s="13" t="s">
        <v>169</v>
      </c>
      <c r="F262" s="13" t="s">
        <v>567</v>
      </c>
      <c r="G262" s="13" t="s">
        <v>277</v>
      </c>
      <c r="H262" s="15">
        <v>1500</v>
      </c>
      <c r="I262" s="15">
        <v>1500</v>
      </c>
    </row>
    <row r="263" spans="1:9" s="7" customFormat="1" ht="12.75" customHeight="1">
      <c r="A263" s="67" t="s">
        <v>88</v>
      </c>
      <c r="B263" s="79" t="s">
        <v>30</v>
      </c>
      <c r="C263" s="4" t="s">
        <v>41</v>
      </c>
      <c r="D263" s="13"/>
      <c r="E263" s="13"/>
      <c r="F263" s="13"/>
      <c r="G263" s="13"/>
      <c r="H263" s="15">
        <f>H264+H265</f>
        <v>21016.538</v>
      </c>
      <c r="I263" s="15">
        <f>I264+I265</f>
        <v>21016.538</v>
      </c>
    </row>
    <row r="264" spans="1:9" s="7" customFormat="1" ht="20.399999999999999" customHeight="1">
      <c r="A264" s="68"/>
      <c r="B264" s="80"/>
      <c r="C264" s="67" t="s">
        <v>168</v>
      </c>
      <c r="D264" s="13" t="s">
        <v>144</v>
      </c>
      <c r="E264" s="13" t="s">
        <v>46</v>
      </c>
      <c r="F264" s="13" t="s">
        <v>465</v>
      </c>
      <c r="G264" s="13" t="s">
        <v>268</v>
      </c>
      <c r="H264" s="15">
        <v>8095.6750000000002</v>
      </c>
      <c r="I264" s="15">
        <v>8095.6750000000002</v>
      </c>
    </row>
    <row r="265" spans="1:9" s="7" customFormat="1" ht="19.5" customHeight="1">
      <c r="A265" s="68"/>
      <c r="B265" s="81"/>
      <c r="C265" s="69"/>
      <c r="D265" s="13" t="s">
        <v>144</v>
      </c>
      <c r="E265" s="13" t="s">
        <v>169</v>
      </c>
      <c r="F265" s="13" t="s">
        <v>465</v>
      </c>
      <c r="G265" s="13" t="s">
        <v>269</v>
      </c>
      <c r="H265" s="15">
        <v>12920.862999999999</v>
      </c>
      <c r="I265" s="15">
        <v>12920.862999999999</v>
      </c>
    </row>
    <row r="266" spans="1:9" s="7" customFormat="1" ht="19.5" customHeight="1">
      <c r="A266" s="67" t="s">
        <v>89</v>
      </c>
      <c r="B266" s="79" t="s">
        <v>28</v>
      </c>
      <c r="C266" s="28" t="s">
        <v>41</v>
      </c>
      <c r="D266" s="13"/>
      <c r="E266" s="13"/>
      <c r="F266" s="13"/>
      <c r="G266" s="13"/>
      <c r="H266" s="15">
        <f t="shared" ref="H266:I266" si="33">H267</f>
        <v>0</v>
      </c>
      <c r="I266" s="15">
        <f t="shared" si="33"/>
        <v>0</v>
      </c>
    </row>
    <row r="267" spans="1:9" s="7" customFormat="1" ht="41.4" customHeight="1">
      <c r="A267" s="68"/>
      <c r="B267" s="80"/>
      <c r="C267" s="29" t="s">
        <v>168</v>
      </c>
      <c r="D267" s="13" t="s">
        <v>144</v>
      </c>
      <c r="E267" s="13" t="s">
        <v>46</v>
      </c>
      <c r="F267" s="13" t="s">
        <v>342</v>
      </c>
      <c r="G267" s="13" t="s">
        <v>268</v>
      </c>
      <c r="H267" s="15"/>
      <c r="I267" s="15"/>
    </row>
    <row r="268" spans="1:9" s="7" customFormat="1" ht="12.75" customHeight="1">
      <c r="A268" s="67" t="s">
        <v>90</v>
      </c>
      <c r="B268" s="79" t="s">
        <v>29</v>
      </c>
      <c r="C268" s="4" t="s">
        <v>41</v>
      </c>
      <c r="D268" s="13"/>
      <c r="E268" s="13"/>
      <c r="F268" s="13"/>
      <c r="G268" s="13"/>
      <c r="H268" s="15">
        <f t="shared" ref="H268:I268" si="34">H269</f>
        <v>199.697</v>
      </c>
      <c r="I268" s="15">
        <f t="shared" si="34"/>
        <v>199.697</v>
      </c>
    </row>
    <row r="269" spans="1:9" s="7" customFormat="1" ht="40.200000000000003" customHeight="1">
      <c r="A269" s="68"/>
      <c r="B269" s="80"/>
      <c r="C269" s="42" t="s">
        <v>168</v>
      </c>
      <c r="D269" s="13" t="s">
        <v>144</v>
      </c>
      <c r="E269" s="13" t="s">
        <v>46</v>
      </c>
      <c r="F269" s="13" t="s">
        <v>569</v>
      </c>
      <c r="G269" s="13" t="s">
        <v>271</v>
      </c>
      <c r="H269" s="15">
        <v>199.697</v>
      </c>
      <c r="I269" s="15">
        <v>199.697</v>
      </c>
    </row>
    <row r="270" spans="1:9" s="7" customFormat="1" ht="12.75" customHeight="1">
      <c r="A270" s="67" t="s">
        <v>92</v>
      </c>
      <c r="B270" s="79" t="s">
        <v>571</v>
      </c>
      <c r="C270" s="4" t="s">
        <v>41</v>
      </c>
      <c r="D270" s="13"/>
      <c r="E270" s="13"/>
      <c r="F270" s="13"/>
      <c r="G270" s="13"/>
      <c r="H270" s="15">
        <f>H271</f>
        <v>4.976</v>
      </c>
      <c r="I270" s="15">
        <f>I271</f>
        <v>4.976</v>
      </c>
    </row>
    <row r="271" spans="1:9" s="7" customFormat="1" ht="40.200000000000003" customHeight="1">
      <c r="A271" s="68"/>
      <c r="B271" s="81"/>
      <c r="C271" s="4" t="s">
        <v>168</v>
      </c>
      <c r="D271" s="13" t="s">
        <v>144</v>
      </c>
      <c r="E271" s="13" t="s">
        <v>169</v>
      </c>
      <c r="F271" s="13" t="s">
        <v>570</v>
      </c>
      <c r="G271" s="13" t="s">
        <v>277</v>
      </c>
      <c r="H271" s="15">
        <v>4.976</v>
      </c>
      <c r="I271" s="15">
        <v>4.976</v>
      </c>
    </row>
    <row r="272" spans="1:9" s="7" customFormat="1" ht="18.75" customHeight="1">
      <c r="A272" s="67" t="s">
        <v>294</v>
      </c>
      <c r="B272" s="79" t="s">
        <v>573</v>
      </c>
      <c r="C272" s="4" t="s">
        <v>41</v>
      </c>
      <c r="D272" s="13"/>
      <c r="E272" s="13"/>
      <c r="F272" s="13"/>
      <c r="G272" s="13"/>
      <c r="H272" s="15">
        <f t="shared" ref="H272:I272" si="35">H273</f>
        <v>15</v>
      </c>
      <c r="I272" s="15">
        <f t="shared" si="35"/>
        <v>15</v>
      </c>
    </row>
    <row r="273" spans="1:9" s="7" customFormat="1" ht="42" customHeight="1">
      <c r="A273" s="68"/>
      <c r="B273" s="81"/>
      <c r="C273" s="4" t="s">
        <v>168</v>
      </c>
      <c r="D273" s="13" t="s">
        <v>144</v>
      </c>
      <c r="E273" s="13" t="s">
        <v>169</v>
      </c>
      <c r="F273" s="13" t="s">
        <v>572</v>
      </c>
      <c r="G273" s="13" t="s">
        <v>277</v>
      </c>
      <c r="H273" s="15">
        <v>15</v>
      </c>
      <c r="I273" s="15">
        <v>15</v>
      </c>
    </row>
    <row r="274" spans="1:9" s="12" customFormat="1" ht="27" customHeight="1">
      <c r="A274" s="83" t="s">
        <v>171</v>
      </c>
      <c r="B274" s="86"/>
      <c r="C274" s="8" t="s">
        <v>41</v>
      </c>
      <c r="D274" s="9"/>
      <c r="E274" s="9"/>
      <c r="F274" s="9"/>
      <c r="G274" s="9"/>
      <c r="H274" s="11">
        <f>H276+H277</f>
        <v>2838.4180000000001</v>
      </c>
      <c r="I274" s="11">
        <f t="shared" ref="I274" si="36">I276+I277</f>
        <v>2808.2141900000001</v>
      </c>
    </row>
    <row r="275" spans="1:9" s="12" customFormat="1" ht="15.75" customHeight="1">
      <c r="A275" s="84"/>
      <c r="B275" s="87"/>
      <c r="C275" s="8" t="s">
        <v>127</v>
      </c>
      <c r="D275" s="9"/>
      <c r="E275" s="9"/>
      <c r="F275" s="9"/>
      <c r="G275" s="9"/>
      <c r="H275" s="10"/>
      <c r="I275" s="10"/>
    </row>
    <row r="276" spans="1:9" s="12" customFormat="1" ht="32.25" customHeight="1">
      <c r="A276" s="84"/>
      <c r="B276" s="87"/>
      <c r="C276" s="8" t="s">
        <v>143</v>
      </c>
      <c r="D276" s="16" t="s">
        <v>144</v>
      </c>
      <c r="E276" s="9"/>
      <c r="F276" s="9"/>
      <c r="G276" s="9"/>
      <c r="H276" s="10">
        <f t="shared" ref="H276:I276" si="37">H278+H280+H282+H284+H287</f>
        <v>2823.4180000000001</v>
      </c>
      <c r="I276" s="10">
        <f t="shared" si="37"/>
        <v>2793.2141900000001</v>
      </c>
    </row>
    <row r="277" spans="1:9" s="12" customFormat="1" ht="48.75" customHeight="1">
      <c r="A277" s="85"/>
      <c r="B277" s="88"/>
      <c r="C277" s="30" t="s">
        <v>83</v>
      </c>
      <c r="D277" s="16" t="s">
        <v>43</v>
      </c>
      <c r="E277" s="9"/>
      <c r="F277" s="9"/>
      <c r="G277" s="9"/>
      <c r="H277" s="10">
        <f t="shared" ref="H277:I277" si="38">H291</f>
        <v>15</v>
      </c>
      <c r="I277" s="10">
        <f t="shared" si="38"/>
        <v>15</v>
      </c>
    </row>
    <row r="278" spans="1:9" s="7" customFormat="1" ht="19.5" customHeight="1">
      <c r="A278" s="67" t="s">
        <v>81</v>
      </c>
      <c r="B278" s="89" t="s">
        <v>30</v>
      </c>
      <c r="C278" s="4" t="s">
        <v>41</v>
      </c>
      <c r="D278" s="13"/>
      <c r="E278" s="13"/>
      <c r="F278" s="13"/>
      <c r="G278" s="13"/>
      <c r="H278" s="15">
        <f>H279</f>
        <v>1385.414</v>
      </c>
      <c r="I278" s="15">
        <f>I279</f>
        <v>1383.02325</v>
      </c>
    </row>
    <row r="279" spans="1:9" s="7" customFormat="1" ht="37.5" customHeight="1">
      <c r="A279" s="68"/>
      <c r="B279" s="89"/>
      <c r="C279" s="4" t="s">
        <v>147</v>
      </c>
      <c r="D279" s="13" t="s">
        <v>144</v>
      </c>
      <c r="E279" s="13" t="s">
        <v>172</v>
      </c>
      <c r="F279" s="13" t="s">
        <v>466</v>
      </c>
      <c r="G279" s="13" t="s">
        <v>467</v>
      </c>
      <c r="H279" s="15">
        <f>1064.066+321.348</f>
        <v>1385.414</v>
      </c>
      <c r="I279" s="15">
        <f>1063.9116+319.11165</f>
        <v>1383.02325</v>
      </c>
    </row>
    <row r="280" spans="1:9" s="7" customFormat="1" ht="21" customHeight="1">
      <c r="A280" s="67" t="s">
        <v>84</v>
      </c>
      <c r="B280" s="89" t="s">
        <v>30</v>
      </c>
      <c r="C280" s="4" t="s">
        <v>41</v>
      </c>
      <c r="D280" s="13"/>
      <c r="E280" s="13"/>
      <c r="F280" s="13"/>
      <c r="G280" s="13"/>
      <c r="H280" s="15">
        <f>H281</f>
        <v>170.58459999999999</v>
      </c>
      <c r="I280" s="15">
        <f>I281</f>
        <v>155.24440999999999</v>
      </c>
    </row>
    <row r="281" spans="1:9" s="7" customFormat="1" ht="40.799999999999997" customHeight="1">
      <c r="A281" s="68"/>
      <c r="B281" s="89"/>
      <c r="C281" s="4" t="s">
        <v>147</v>
      </c>
      <c r="D281" s="13" t="s">
        <v>144</v>
      </c>
      <c r="E281" s="13" t="s">
        <v>172</v>
      </c>
      <c r="F281" s="13" t="s">
        <v>466</v>
      </c>
      <c r="G281" s="13" t="s">
        <v>282</v>
      </c>
      <c r="H281" s="15">
        <v>170.58459999999999</v>
      </c>
      <c r="I281" s="15">
        <v>155.24440999999999</v>
      </c>
    </row>
    <row r="282" spans="1:9" s="7" customFormat="1" ht="21" customHeight="1">
      <c r="A282" s="67" t="s">
        <v>85</v>
      </c>
      <c r="B282" s="79" t="s">
        <v>574</v>
      </c>
      <c r="C282" s="41" t="s">
        <v>41</v>
      </c>
      <c r="D282" s="13"/>
      <c r="E282" s="13"/>
      <c r="F282" s="13"/>
      <c r="G282" s="13"/>
      <c r="H282" s="15">
        <f t="shared" ref="H282:I282" si="39">H283</f>
        <v>747.5</v>
      </c>
      <c r="I282" s="15">
        <f t="shared" si="39"/>
        <v>747.5</v>
      </c>
    </row>
    <row r="283" spans="1:9" s="7" customFormat="1" ht="36" customHeight="1">
      <c r="A283" s="68"/>
      <c r="B283" s="80"/>
      <c r="C283" s="42" t="s">
        <v>147</v>
      </c>
      <c r="D283" s="13" t="s">
        <v>144</v>
      </c>
      <c r="E283" s="13" t="s">
        <v>537</v>
      </c>
      <c r="F283" s="13" t="s">
        <v>538</v>
      </c>
      <c r="G283" s="13" t="s">
        <v>301</v>
      </c>
      <c r="H283" s="15">
        <v>747.5</v>
      </c>
      <c r="I283" s="15">
        <v>747.5</v>
      </c>
    </row>
    <row r="284" spans="1:9" s="7" customFormat="1" ht="21" customHeight="1">
      <c r="A284" s="67" t="s">
        <v>87</v>
      </c>
      <c r="B284" s="79" t="s">
        <v>540</v>
      </c>
      <c r="C284" s="41" t="s">
        <v>41</v>
      </c>
      <c r="D284" s="13"/>
      <c r="E284" s="13"/>
      <c r="F284" s="13"/>
      <c r="G284" s="13"/>
      <c r="H284" s="15">
        <f t="shared" ref="H284:I284" si="40">H285+H286</f>
        <v>519.4</v>
      </c>
      <c r="I284" s="15">
        <f t="shared" si="40"/>
        <v>506.93495999999999</v>
      </c>
    </row>
    <row r="285" spans="1:9" s="7" customFormat="1" ht="18.600000000000001" customHeight="1">
      <c r="A285" s="68"/>
      <c r="B285" s="80"/>
      <c r="C285" s="67" t="s">
        <v>147</v>
      </c>
      <c r="D285" s="13" t="s">
        <v>144</v>
      </c>
      <c r="E285" s="13" t="s">
        <v>172</v>
      </c>
      <c r="F285" s="13" t="s">
        <v>539</v>
      </c>
      <c r="G285" s="13" t="s">
        <v>402</v>
      </c>
      <c r="H285" s="15">
        <f>194.08589+58.61411</f>
        <v>252.7</v>
      </c>
      <c r="I285" s="15">
        <f>184.51249+55.72247</f>
        <v>240.23496</v>
      </c>
    </row>
    <row r="286" spans="1:9" s="7" customFormat="1" ht="22.5" customHeight="1">
      <c r="A286" s="69"/>
      <c r="B286" s="81"/>
      <c r="C286" s="69"/>
      <c r="D286" s="13" t="s">
        <v>144</v>
      </c>
      <c r="E286" s="13" t="s">
        <v>172</v>
      </c>
      <c r="F286" s="13" t="s">
        <v>539</v>
      </c>
      <c r="G286" s="13" t="s">
        <v>282</v>
      </c>
      <c r="H286" s="15">
        <v>266.7</v>
      </c>
      <c r="I286" s="15">
        <v>266.7</v>
      </c>
    </row>
    <row r="287" spans="1:9" s="7" customFormat="1" ht="21" customHeight="1">
      <c r="A287" s="67" t="s">
        <v>88</v>
      </c>
      <c r="B287" s="79" t="s">
        <v>542</v>
      </c>
      <c r="C287" s="41" t="s">
        <v>41</v>
      </c>
      <c r="D287" s="13"/>
      <c r="E287" s="13"/>
      <c r="F287" s="13"/>
      <c r="G287" s="13"/>
      <c r="H287" s="15">
        <f t="shared" ref="H287:I287" si="41">H288+H289</f>
        <v>0.51940000000000008</v>
      </c>
      <c r="I287" s="15">
        <f t="shared" si="41"/>
        <v>0.51156999999999997</v>
      </c>
    </row>
    <row r="288" spans="1:9" s="7" customFormat="1" ht="25.8" customHeight="1">
      <c r="A288" s="68"/>
      <c r="B288" s="80"/>
      <c r="C288" s="67" t="s">
        <v>147</v>
      </c>
      <c r="D288" s="13" t="s">
        <v>144</v>
      </c>
      <c r="E288" s="13" t="s">
        <v>172</v>
      </c>
      <c r="F288" s="13" t="s">
        <v>541</v>
      </c>
      <c r="G288" s="13" t="s">
        <v>402</v>
      </c>
      <c r="H288" s="15">
        <f>0.19409+0.05861</f>
        <v>0.25270000000000004</v>
      </c>
      <c r="I288" s="15">
        <f>0.18807+0.0568</f>
        <v>0.24486999999999998</v>
      </c>
    </row>
    <row r="289" spans="1:9" s="7" customFormat="1" ht="24" customHeight="1">
      <c r="A289" s="69"/>
      <c r="B289" s="81"/>
      <c r="C289" s="69"/>
      <c r="D289" s="13" t="s">
        <v>144</v>
      </c>
      <c r="E289" s="13" t="s">
        <v>172</v>
      </c>
      <c r="F289" s="13" t="s">
        <v>541</v>
      </c>
      <c r="G289" s="13" t="s">
        <v>282</v>
      </c>
      <c r="H289" s="15">
        <v>0.26669999999999999</v>
      </c>
      <c r="I289" s="15">
        <v>0.26669999999999999</v>
      </c>
    </row>
    <row r="290" spans="1:9" s="7" customFormat="1" ht="16.8" customHeight="1">
      <c r="A290" s="67" t="s">
        <v>343</v>
      </c>
      <c r="B290" s="95" t="s">
        <v>344</v>
      </c>
      <c r="C290" s="28" t="s">
        <v>41</v>
      </c>
      <c r="D290" s="13"/>
      <c r="E290" s="13"/>
      <c r="F290" s="13"/>
      <c r="G290" s="13"/>
      <c r="H290" s="15">
        <f>H291</f>
        <v>15</v>
      </c>
      <c r="I290" s="15">
        <f>I291</f>
        <v>15</v>
      </c>
    </row>
    <row r="291" spans="1:9" s="7" customFormat="1" ht="52.8" customHeight="1">
      <c r="A291" s="68"/>
      <c r="B291" s="96"/>
      <c r="C291" s="28" t="s">
        <v>42</v>
      </c>
      <c r="D291" s="13" t="s">
        <v>43</v>
      </c>
      <c r="E291" s="13" t="s">
        <v>196</v>
      </c>
      <c r="F291" s="13" t="s">
        <v>468</v>
      </c>
      <c r="G291" s="13" t="s">
        <v>271</v>
      </c>
      <c r="H291" s="15">
        <v>15</v>
      </c>
      <c r="I291" s="15">
        <v>15</v>
      </c>
    </row>
    <row r="292" spans="1:9" s="12" customFormat="1" ht="27" customHeight="1">
      <c r="A292" s="101" t="s">
        <v>173</v>
      </c>
      <c r="B292" s="90"/>
      <c r="C292" s="8" t="s">
        <v>41</v>
      </c>
      <c r="D292" s="9"/>
      <c r="E292" s="9"/>
      <c r="F292" s="9"/>
      <c r="G292" s="9"/>
      <c r="H292" s="11">
        <f t="shared" ref="H292:I292" si="42">H295+H294</f>
        <v>8802.167370000001</v>
      </c>
      <c r="I292" s="11">
        <f t="shared" si="42"/>
        <v>8751.4798100000007</v>
      </c>
    </row>
    <row r="293" spans="1:9" s="12" customFormat="1" ht="18" customHeight="1">
      <c r="A293" s="102"/>
      <c r="B293" s="90"/>
      <c r="C293" s="8" t="s">
        <v>82</v>
      </c>
      <c r="D293" s="9"/>
      <c r="E293" s="9"/>
      <c r="F293" s="9"/>
      <c r="G293" s="9"/>
      <c r="H293" s="10"/>
      <c r="I293" s="10"/>
    </row>
    <row r="294" spans="1:9" s="12" customFormat="1" ht="18" customHeight="1">
      <c r="A294" s="102"/>
      <c r="B294" s="90"/>
      <c r="C294" s="45" t="s">
        <v>183</v>
      </c>
      <c r="D294" s="16" t="s">
        <v>184</v>
      </c>
      <c r="E294" s="9"/>
      <c r="F294" s="9"/>
      <c r="G294" s="9"/>
      <c r="H294" s="10">
        <f t="shared" ref="H294:I294" si="43">H310</f>
        <v>636.20000000000005</v>
      </c>
      <c r="I294" s="10">
        <f t="shared" si="43"/>
        <v>636.06700000000001</v>
      </c>
    </row>
    <row r="295" spans="1:9" s="12" customFormat="1" ht="60" customHeight="1">
      <c r="A295" s="103"/>
      <c r="B295" s="90"/>
      <c r="C295" s="8" t="s">
        <v>143</v>
      </c>
      <c r="D295" s="16" t="s">
        <v>144</v>
      </c>
      <c r="E295" s="9"/>
      <c r="F295" s="9"/>
      <c r="G295" s="9"/>
      <c r="H295" s="10">
        <f t="shared" ref="H295:I295" si="44">H296+H300+H302+H306+H308+H316+H318+H298+H304+H312+H314+H320</f>
        <v>8165.9673700000003</v>
      </c>
      <c r="I295" s="10">
        <f t="shared" si="44"/>
        <v>8115.4128099999998</v>
      </c>
    </row>
    <row r="296" spans="1:9" s="7" customFormat="1" ht="12.75" customHeight="1">
      <c r="A296" s="67" t="s">
        <v>81</v>
      </c>
      <c r="B296" s="89" t="s">
        <v>477</v>
      </c>
      <c r="C296" s="4" t="s">
        <v>41</v>
      </c>
      <c r="D296" s="13"/>
      <c r="E296" s="13"/>
      <c r="F296" s="13"/>
      <c r="G296" s="13"/>
      <c r="H296" s="15">
        <f>H297</f>
        <v>33.5</v>
      </c>
      <c r="I296" s="15">
        <f>I297</f>
        <v>33.5</v>
      </c>
    </row>
    <row r="297" spans="1:9" s="7" customFormat="1" ht="42" customHeight="1">
      <c r="A297" s="68"/>
      <c r="B297" s="89"/>
      <c r="C297" s="4" t="s">
        <v>147</v>
      </c>
      <c r="D297" s="13" t="s">
        <v>144</v>
      </c>
      <c r="E297" s="13" t="s">
        <v>174</v>
      </c>
      <c r="F297" s="36" t="s">
        <v>476</v>
      </c>
      <c r="G297" s="13" t="s">
        <v>150</v>
      </c>
      <c r="H297" s="15">
        <v>33.5</v>
      </c>
      <c r="I297" s="15">
        <v>33.5</v>
      </c>
    </row>
    <row r="298" spans="1:9" s="7" customFormat="1" ht="12.75" customHeight="1">
      <c r="A298" s="67" t="s">
        <v>84</v>
      </c>
      <c r="B298" s="89" t="s">
        <v>347</v>
      </c>
      <c r="C298" s="31" t="s">
        <v>41</v>
      </c>
      <c r="D298" s="13"/>
      <c r="E298" s="13"/>
      <c r="F298" s="13"/>
      <c r="G298" s="13"/>
      <c r="H298" s="15">
        <f>H299</f>
        <v>0</v>
      </c>
      <c r="I298" s="15">
        <f>I299</f>
        <v>0</v>
      </c>
    </row>
    <row r="299" spans="1:9" s="7" customFormat="1" ht="37.200000000000003" customHeight="1">
      <c r="A299" s="68"/>
      <c r="B299" s="89"/>
      <c r="C299" s="31" t="s">
        <v>147</v>
      </c>
      <c r="D299" s="13" t="s">
        <v>144</v>
      </c>
      <c r="E299" s="13" t="s">
        <v>52</v>
      </c>
      <c r="F299" s="13" t="s">
        <v>346</v>
      </c>
      <c r="G299" s="13" t="s">
        <v>345</v>
      </c>
      <c r="H299" s="15"/>
      <c r="I299" s="15"/>
    </row>
    <row r="300" spans="1:9" s="7" customFormat="1" ht="12.75" customHeight="1">
      <c r="A300" s="67" t="s">
        <v>85</v>
      </c>
      <c r="B300" s="89" t="s">
        <v>175</v>
      </c>
      <c r="C300" s="4" t="s">
        <v>41</v>
      </c>
      <c r="D300" s="13"/>
      <c r="E300" s="13"/>
      <c r="F300" s="13"/>
      <c r="G300" s="13"/>
      <c r="H300" s="15">
        <f>H301</f>
        <v>140.5</v>
      </c>
      <c r="I300" s="15">
        <f>I301</f>
        <v>140.5</v>
      </c>
    </row>
    <row r="301" spans="1:9" s="7" customFormat="1" ht="40.799999999999997" customHeight="1">
      <c r="A301" s="68"/>
      <c r="B301" s="89"/>
      <c r="C301" s="4" t="s">
        <v>147</v>
      </c>
      <c r="D301" s="13" t="s">
        <v>144</v>
      </c>
      <c r="E301" s="13" t="s">
        <v>174</v>
      </c>
      <c r="F301" s="13" t="s">
        <v>469</v>
      </c>
      <c r="G301" s="13" t="s">
        <v>150</v>
      </c>
      <c r="H301" s="15">
        <v>140.5</v>
      </c>
      <c r="I301" s="15">
        <v>140.5</v>
      </c>
    </row>
    <row r="302" spans="1:9" s="7" customFormat="1" ht="12.75" customHeight="1">
      <c r="A302" s="67" t="s">
        <v>87</v>
      </c>
      <c r="B302" s="89" t="s">
        <v>176</v>
      </c>
      <c r="C302" s="4" t="s">
        <v>41</v>
      </c>
      <c r="D302" s="13"/>
      <c r="E302" s="13"/>
      <c r="F302" s="13"/>
      <c r="G302" s="13"/>
      <c r="H302" s="15">
        <f>H303</f>
        <v>0</v>
      </c>
      <c r="I302" s="15">
        <f>I303</f>
        <v>0</v>
      </c>
    </row>
    <row r="303" spans="1:9" s="7" customFormat="1" ht="42.75" customHeight="1">
      <c r="A303" s="68"/>
      <c r="B303" s="89"/>
      <c r="C303" s="4" t="s">
        <v>147</v>
      </c>
      <c r="D303" s="13" t="s">
        <v>144</v>
      </c>
      <c r="E303" s="13" t="s">
        <v>148</v>
      </c>
      <c r="F303" s="13" t="s">
        <v>177</v>
      </c>
      <c r="G303" s="13" t="s">
        <v>282</v>
      </c>
      <c r="H303" s="15"/>
      <c r="I303" s="15"/>
    </row>
    <row r="304" spans="1:9" s="7" customFormat="1" ht="12.75" customHeight="1">
      <c r="A304" s="67" t="s">
        <v>88</v>
      </c>
      <c r="B304" s="89" t="s">
        <v>349</v>
      </c>
      <c r="C304" s="31" t="s">
        <v>41</v>
      </c>
      <c r="D304" s="13"/>
      <c r="E304" s="13"/>
      <c r="F304" s="13"/>
      <c r="G304" s="13"/>
      <c r="H304" s="15">
        <f>H305</f>
        <v>0</v>
      </c>
      <c r="I304" s="15">
        <f>I305</f>
        <v>0</v>
      </c>
    </row>
    <row r="305" spans="1:9" s="7" customFormat="1" ht="39.6" customHeight="1">
      <c r="A305" s="68"/>
      <c r="B305" s="89"/>
      <c r="C305" s="31" t="s">
        <v>147</v>
      </c>
      <c r="D305" s="13" t="s">
        <v>144</v>
      </c>
      <c r="E305" s="13" t="s">
        <v>52</v>
      </c>
      <c r="F305" s="13" t="s">
        <v>348</v>
      </c>
      <c r="G305" s="13" t="s">
        <v>345</v>
      </c>
      <c r="H305" s="15"/>
      <c r="I305" s="15"/>
    </row>
    <row r="306" spans="1:9" s="7" customFormat="1" ht="12.75" customHeight="1">
      <c r="A306" s="67" t="s">
        <v>89</v>
      </c>
      <c r="B306" s="89" t="s">
        <v>178</v>
      </c>
      <c r="C306" s="4" t="s">
        <v>41</v>
      </c>
      <c r="D306" s="13"/>
      <c r="E306" s="13"/>
      <c r="F306" s="13"/>
      <c r="G306" s="13"/>
      <c r="H306" s="15">
        <f>H307</f>
        <v>2251.8326999999999</v>
      </c>
      <c r="I306" s="15">
        <f>I307</f>
        <v>2208.9007000000001</v>
      </c>
    </row>
    <row r="307" spans="1:9" s="7" customFormat="1" ht="39" customHeight="1">
      <c r="A307" s="68"/>
      <c r="B307" s="89"/>
      <c r="C307" s="4" t="s">
        <v>147</v>
      </c>
      <c r="D307" s="13" t="s">
        <v>144</v>
      </c>
      <c r="E307" s="13" t="s">
        <v>174</v>
      </c>
      <c r="F307" s="13" t="s">
        <v>470</v>
      </c>
      <c r="G307" s="36" t="s">
        <v>438</v>
      </c>
      <c r="H307" s="15">
        <f>1648.69432+105.2327+497.90568</f>
        <v>2251.8326999999999</v>
      </c>
      <c r="I307" s="15">
        <f>1615.72043+105.2327+487.94757</f>
        <v>2208.9007000000001</v>
      </c>
    </row>
    <row r="308" spans="1:9" s="7" customFormat="1" ht="12.75" customHeight="1">
      <c r="A308" s="67" t="s">
        <v>90</v>
      </c>
      <c r="B308" s="89" t="s">
        <v>178</v>
      </c>
      <c r="C308" s="4" t="s">
        <v>41</v>
      </c>
      <c r="D308" s="13"/>
      <c r="E308" s="13"/>
      <c r="F308" s="13"/>
      <c r="G308" s="13"/>
      <c r="H308" s="15">
        <f>H309</f>
        <v>304.06729999999999</v>
      </c>
      <c r="I308" s="15">
        <f>I309</f>
        <v>304.06729999999999</v>
      </c>
    </row>
    <row r="309" spans="1:9" s="7" customFormat="1" ht="38.4" customHeight="1">
      <c r="A309" s="68"/>
      <c r="B309" s="89"/>
      <c r="C309" s="4" t="s">
        <v>147</v>
      </c>
      <c r="D309" s="13" t="s">
        <v>144</v>
      </c>
      <c r="E309" s="13" t="s">
        <v>174</v>
      </c>
      <c r="F309" s="13" t="s">
        <v>470</v>
      </c>
      <c r="G309" s="13" t="s">
        <v>282</v>
      </c>
      <c r="H309" s="15">
        <v>304.06729999999999</v>
      </c>
      <c r="I309" s="15">
        <v>304.06729999999999</v>
      </c>
    </row>
    <row r="310" spans="1:9" s="7" customFormat="1" ht="12.75" customHeight="1">
      <c r="A310" s="67" t="s">
        <v>92</v>
      </c>
      <c r="B310" s="89" t="s">
        <v>179</v>
      </c>
      <c r="C310" s="4" t="s">
        <v>41</v>
      </c>
      <c r="D310" s="13"/>
      <c r="E310" s="13"/>
      <c r="F310" s="13"/>
      <c r="G310" s="13"/>
      <c r="H310" s="15">
        <f>H311</f>
        <v>636.20000000000005</v>
      </c>
      <c r="I310" s="15">
        <f>I311</f>
        <v>636.06700000000001</v>
      </c>
    </row>
    <row r="311" spans="1:9" s="7" customFormat="1" ht="39.6" customHeight="1">
      <c r="A311" s="68"/>
      <c r="B311" s="89"/>
      <c r="C311" s="4" t="s">
        <v>599</v>
      </c>
      <c r="D311" s="36" t="s">
        <v>598</v>
      </c>
      <c r="E311" s="13" t="s">
        <v>174</v>
      </c>
      <c r="F311" s="13" t="s">
        <v>471</v>
      </c>
      <c r="G311" s="13" t="s">
        <v>282</v>
      </c>
      <c r="H311" s="15">
        <v>636.20000000000005</v>
      </c>
      <c r="I311" s="15">
        <v>636.06700000000001</v>
      </c>
    </row>
    <row r="312" spans="1:9" s="7" customFormat="1" ht="12.75" customHeight="1">
      <c r="A312" s="67" t="s">
        <v>294</v>
      </c>
      <c r="B312" s="89" t="s">
        <v>31</v>
      </c>
      <c r="C312" s="31" t="s">
        <v>41</v>
      </c>
      <c r="D312" s="13"/>
      <c r="E312" s="13"/>
      <c r="F312" s="13"/>
      <c r="G312" s="13"/>
      <c r="H312" s="15">
        <f>H313</f>
        <v>137.76022</v>
      </c>
      <c r="I312" s="15">
        <f>I313</f>
        <v>130.13766999999999</v>
      </c>
    </row>
    <row r="313" spans="1:9" s="7" customFormat="1" ht="42.6" customHeight="1">
      <c r="A313" s="68"/>
      <c r="B313" s="89"/>
      <c r="C313" s="31" t="s">
        <v>147</v>
      </c>
      <c r="D313" s="13" t="s">
        <v>144</v>
      </c>
      <c r="E313" s="13" t="s">
        <v>174</v>
      </c>
      <c r="F313" s="13" t="s">
        <v>472</v>
      </c>
      <c r="G313" s="13" t="s">
        <v>404</v>
      </c>
      <c r="H313" s="15">
        <f>108.01584+29.74438</f>
        <v>137.76022</v>
      </c>
      <c r="I313" s="15">
        <f>105.87906+24.25861</f>
        <v>130.13766999999999</v>
      </c>
    </row>
    <row r="314" spans="1:9" s="7" customFormat="1" ht="12.75" customHeight="1">
      <c r="A314" s="67" t="s">
        <v>296</v>
      </c>
      <c r="B314" s="89" t="s">
        <v>352</v>
      </c>
      <c r="C314" s="31" t="s">
        <v>41</v>
      </c>
      <c r="D314" s="13"/>
      <c r="E314" s="13"/>
      <c r="F314" s="13"/>
      <c r="G314" s="13"/>
      <c r="H314" s="15">
        <f>H315</f>
        <v>0</v>
      </c>
      <c r="I314" s="15">
        <f>I315</f>
        <v>0</v>
      </c>
    </row>
    <row r="315" spans="1:9" s="7" customFormat="1" ht="40.200000000000003" customHeight="1">
      <c r="A315" s="68"/>
      <c r="B315" s="89"/>
      <c r="C315" s="31" t="s">
        <v>147</v>
      </c>
      <c r="D315" s="13" t="s">
        <v>144</v>
      </c>
      <c r="E315" s="13" t="s">
        <v>52</v>
      </c>
      <c r="F315" s="13" t="s">
        <v>350</v>
      </c>
      <c r="G315" s="13" t="s">
        <v>351</v>
      </c>
      <c r="H315" s="15"/>
      <c r="I315" s="15"/>
    </row>
    <row r="316" spans="1:9" s="7" customFormat="1" ht="12.75" customHeight="1">
      <c r="A316" s="67" t="s">
        <v>299</v>
      </c>
      <c r="B316" s="89" t="s">
        <v>180</v>
      </c>
      <c r="C316" s="4" t="s">
        <v>41</v>
      </c>
      <c r="D316" s="13"/>
      <c r="E316" s="13"/>
      <c r="F316" s="13"/>
      <c r="G316" s="13"/>
      <c r="H316" s="15">
        <f>H317</f>
        <v>0</v>
      </c>
      <c r="I316" s="15">
        <f>I317</f>
        <v>0</v>
      </c>
    </row>
    <row r="317" spans="1:9" s="7" customFormat="1" ht="42" customHeight="1">
      <c r="A317" s="68"/>
      <c r="B317" s="89"/>
      <c r="C317" s="4" t="s">
        <v>147</v>
      </c>
      <c r="D317" s="13" t="s">
        <v>144</v>
      </c>
      <c r="E317" s="13" t="s">
        <v>174</v>
      </c>
      <c r="F317" s="13" t="s">
        <v>474</v>
      </c>
      <c r="G317" s="13" t="s">
        <v>55</v>
      </c>
      <c r="H317" s="15"/>
      <c r="I317" s="15"/>
    </row>
    <row r="318" spans="1:9" s="7" customFormat="1" ht="12.75" customHeight="1">
      <c r="A318" s="67" t="s">
        <v>354</v>
      </c>
      <c r="B318" s="89" t="s">
        <v>181</v>
      </c>
      <c r="C318" s="4" t="s">
        <v>41</v>
      </c>
      <c r="D318" s="13"/>
      <c r="E318" s="13"/>
      <c r="F318" s="13"/>
      <c r="G318" s="13"/>
      <c r="H318" s="15">
        <f>H319</f>
        <v>0</v>
      </c>
      <c r="I318" s="15">
        <f>I319</f>
        <v>0</v>
      </c>
    </row>
    <row r="319" spans="1:9" s="7" customFormat="1" ht="41.25" customHeight="1">
      <c r="A319" s="68"/>
      <c r="B319" s="89"/>
      <c r="C319" s="4" t="s">
        <v>147</v>
      </c>
      <c r="D319" s="13" t="s">
        <v>144</v>
      </c>
      <c r="E319" s="13" t="s">
        <v>148</v>
      </c>
      <c r="F319" s="13" t="s">
        <v>473</v>
      </c>
      <c r="G319" s="13" t="s">
        <v>282</v>
      </c>
      <c r="H319" s="15"/>
      <c r="I319" s="15"/>
    </row>
    <row r="320" spans="1:9" s="7" customFormat="1" ht="12.75" customHeight="1">
      <c r="A320" s="67" t="s">
        <v>353</v>
      </c>
      <c r="B320" s="89" t="s">
        <v>352</v>
      </c>
      <c r="C320" s="31" t="s">
        <v>41</v>
      </c>
      <c r="D320" s="13"/>
      <c r="E320" s="13"/>
      <c r="F320" s="13"/>
      <c r="G320" s="13"/>
      <c r="H320" s="15">
        <f>H321+H322+H323</f>
        <v>5298.3071500000005</v>
      </c>
      <c r="I320" s="15">
        <f>I321+I322+I323</f>
        <v>5298.3071399999999</v>
      </c>
    </row>
    <row r="321" spans="1:9" s="7" customFormat="1" ht="31.2" customHeight="1">
      <c r="A321" s="68"/>
      <c r="B321" s="89"/>
      <c r="C321" s="67" t="s">
        <v>147</v>
      </c>
      <c r="D321" s="13" t="s">
        <v>144</v>
      </c>
      <c r="E321" s="13" t="s">
        <v>52</v>
      </c>
      <c r="F321" s="36" t="s">
        <v>475</v>
      </c>
      <c r="G321" s="13" t="s">
        <v>345</v>
      </c>
      <c r="H321" s="15">
        <v>529.83072000000004</v>
      </c>
      <c r="I321" s="15">
        <v>529.83072000000004</v>
      </c>
    </row>
    <row r="322" spans="1:9" s="7" customFormat="1" ht="36.6" customHeight="1">
      <c r="A322" s="68"/>
      <c r="B322" s="58" t="s">
        <v>544</v>
      </c>
      <c r="C322" s="68"/>
      <c r="D322" s="13" t="s">
        <v>144</v>
      </c>
      <c r="E322" s="13" t="s">
        <v>52</v>
      </c>
      <c r="F322" s="36" t="s">
        <v>543</v>
      </c>
      <c r="G322" s="13" t="s">
        <v>345</v>
      </c>
      <c r="H322" s="15">
        <v>1494.1226200000001</v>
      </c>
      <c r="I322" s="15">
        <v>1494.1226099999999</v>
      </c>
    </row>
    <row r="323" spans="1:9" s="7" customFormat="1" ht="36">
      <c r="A323" s="69"/>
      <c r="B323" s="58" t="s">
        <v>349</v>
      </c>
      <c r="C323" s="69"/>
      <c r="D323" s="13" t="s">
        <v>144</v>
      </c>
      <c r="E323" s="13" t="s">
        <v>52</v>
      </c>
      <c r="F323" s="36" t="s">
        <v>545</v>
      </c>
      <c r="G323" s="13" t="s">
        <v>345</v>
      </c>
      <c r="H323" s="15">
        <v>3274.3538100000001</v>
      </c>
      <c r="I323" s="15">
        <v>3274.3538100000001</v>
      </c>
    </row>
    <row r="324" spans="1:9" s="12" customFormat="1" ht="18" customHeight="1">
      <c r="A324" s="101" t="s">
        <v>182</v>
      </c>
      <c r="B324" s="104"/>
      <c r="C324" s="8" t="s">
        <v>41</v>
      </c>
      <c r="D324" s="9"/>
      <c r="E324" s="9"/>
      <c r="F324" s="9"/>
      <c r="G324" s="9"/>
      <c r="H324" s="11">
        <f>H329+H336+H338</f>
        <v>40719.455999999998</v>
      </c>
      <c r="I324" s="11">
        <f>I329+I336+I338</f>
        <v>40556.853060000001</v>
      </c>
    </row>
    <row r="325" spans="1:9" s="12" customFormat="1" ht="17.25" customHeight="1">
      <c r="A325" s="102"/>
      <c r="B325" s="105"/>
      <c r="C325" s="8" t="s">
        <v>82</v>
      </c>
      <c r="D325" s="16"/>
      <c r="E325" s="16"/>
      <c r="F325" s="16"/>
      <c r="G325" s="16"/>
      <c r="H325" s="10"/>
      <c r="I325" s="10"/>
    </row>
    <row r="326" spans="1:9" s="12" customFormat="1" ht="33" customHeight="1">
      <c r="A326" s="102"/>
      <c r="B326" s="105"/>
      <c r="C326" s="8" t="s">
        <v>143</v>
      </c>
      <c r="D326" s="16" t="s">
        <v>144</v>
      </c>
      <c r="E326" s="16"/>
      <c r="F326" s="16"/>
      <c r="G326" s="16"/>
      <c r="H326" s="10">
        <f>H331+H337+H334+H342+H343+H332+H333</f>
        <v>40598.618000000002</v>
      </c>
      <c r="I326" s="10">
        <f t="shared" ref="I326" si="45">I331+I337+I334+I342+I343+I332+I333</f>
        <v>40467.315060000001</v>
      </c>
    </row>
    <row r="327" spans="1:9" s="12" customFormat="1" ht="21.75" customHeight="1">
      <c r="A327" s="102"/>
      <c r="B327" s="105"/>
      <c r="C327" s="8" t="s">
        <v>183</v>
      </c>
      <c r="D327" s="16" t="s">
        <v>184</v>
      </c>
      <c r="E327" s="16"/>
      <c r="F327" s="16"/>
      <c r="G327" s="16"/>
      <c r="H327" s="10">
        <f>H335</f>
        <v>31.3</v>
      </c>
      <c r="I327" s="10">
        <f>I335</f>
        <v>0</v>
      </c>
    </row>
    <row r="328" spans="1:9" s="12" customFormat="1" ht="44.25" customHeight="1">
      <c r="A328" s="103"/>
      <c r="B328" s="106"/>
      <c r="C328" s="8" t="s">
        <v>185</v>
      </c>
      <c r="D328" s="16" t="s">
        <v>43</v>
      </c>
      <c r="E328" s="9"/>
      <c r="F328" s="9"/>
      <c r="G328" s="9"/>
      <c r="H328" s="10">
        <f>H344+H340+H341</f>
        <v>89.537999999999997</v>
      </c>
      <c r="I328" s="10">
        <f t="shared" ref="I328" si="46">I344+I340+I341</f>
        <v>89.537999999999997</v>
      </c>
    </row>
    <row r="329" spans="1:9" s="7" customFormat="1" ht="21" customHeight="1">
      <c r="A329" s="66" t="s">
        <v>186</v>
      </c>
      <c r="B329" s="56"/>
      <c r="C329" s="4" t="s">
        <v>41</v>
      </c>
      <c r="D329" s="13"/>
      <c r="E329" s="14"/>
      <c r="F329" s="14"/>
      <c r="G329" s="14"/>
      <c r="H329" s="15">
        <f>H331+H335+H334+H332+H333</f>
        <v>26968.917999999998</v>
      </c>
      <c r="I329" s="15">
        <f>I331+I335+I334+I332+I333</f>
        <v>26937.618000000002</v>
      </c>
    </row>
    <row r="330" spans="1:9" s="7" customFormat="1" ht="13.2">
      <c r="A330" s="66"/>
      <c r="B330" s="56"/>
      <c r="C330" s="4" t="s">
        <v>82</v>
      </c>
      <c r="D330" s="13"/>
      <c r="E330" s="13"/>
      <c r="F330" s="13"/>
      <c r="G330" s="13"/>
      <c r="H330" s="15"/>
      <c r="I330" s="15"/>
    </row>
    <row r="331" spans="1:9" s="7" customFormat="1" ht="36">
      <c r="A331" s="66"/>
      <c r="B331" s="56" t="s">
        <v>187</v>
      </c>
      <c r="C331" s="4" t="s">
        <v>143</v>
      </c>
      <c r="D331" s="13" t="s">
        <v>144</v>
      </c>
      <c r="E331" s="13" t="s">
        <v>188</v>
      </c>
      <c r="F331" s="13" t="s">
        <v>189</v>
      </c>
      <c r="G331" s="13" t="s">
        <v>301</v>
      </c>
      <c r="H331" s="15"/>
      <c r="I331" s="15"/>
    </row>
    <row r="332" spans="1:9" s="7" customFormat="1" ht="36">
      <c r="A332" s="66"/>
      <c r="B332" s="56" t="s">
        <v>479</v>
      </c>
      <c r="C332" s="40" t="s">
        <v>143</v>
      </c>
      <c r="D332" s="13" t="s">
        <v>144</v>
      </c>
      <c r="E332" s="13" t="s">
        <v>188</v>
      </c>
      <c r="F332" s="13" t="s">
        <v>478</v>
      </c>
      <c r="G332" s="13" t="s">
        <v>301</v>
      </c>
      <c r="H332" s="15">
        <v>2798.6</v>
      </c>
      <c r="I332" s="15">
        <v>2798.6</v>
      </c>
    </row>
    <row r="333" spans="1:9" s="7" customFormat="1" ht="36">
      <c r="A333" s="66"/>
      <c r="B333" s="56" t="s">
        <v>601</v>
      </c>
      <c r="C333" s="40" t="s">
        <v>143</v>
      </c>
      <c r="D333" s="13" t="s">
        <v>144</v>
      </c>
      <c r="E333" s="13" t="s">
        <v>188</v>
      </c>
      <c r="F333" s="13" t="s">
        <v>600</v>
      </c>
      <c r="G333" s="13" t="s">
        <v>203</v>
      </c>
      <c r="H333" s="15">
        <v>7363.6360000000004</v>
      </c>
      <c r="I333" s="15">
        <v>7363.6360000000004</v>
      </c>
    </row>
    <row r="334" spans="1:9" s="7" customFormat="1" ht="39.6">
      <c r="A334" s="66"/>
      <c r="B334" s="56" t="s">
        <v>480</v>
      </c>
      <c r="C334" s="31" t="s">
        <v>143</v>
      </c>
      <c r="D334" s="13" t="s">
        <v>144</v>
      </c>
      <c r="E334" s="13" t="s">
        <v>188</v>
      </c>
      <c r="F334" s="36" t="s">
        <v>481</v>
      </c>
      <c r="G334" s="13" t="s">
        <v>301</v>
      </c>
      <c r="H334" s="15">
        <v>16775.382000000001</v>
      </c>
      <c r="I334" s="15">
        <v>16775.382000000001</v>
      </c>
    </row>
    <row r="335" spans="1:9" s="7" customFormat="1" ht="36">
      <c r="A335" s="66"/>
      <c r="B335" s="56" t="s">
        <v>190</v>
      </c>
      <c r="C335" s="4" t="s">
        <v>183</v>
      </c>
      <c r="D335" s="13" t="s">
        <v>184</v>
      </c>
      <c r="E335" s="13" t="s">
        <v>188</v>
      </c>
      <c r="F335" s="13" t="s">
        <v>482</v>
      </c>
      <c r="G335" s="13" t="s">
        <v>282</v>
      </c>
      <c r="H335" s="15">
        <v>31.3</v>
      </c>
      <c r="I335" s="15"/>
    </row>
    <row r="336" spans="1:9" s="7" customFormat="1" ht="21.6" customHeight="1">
      <c r="A336" s="66" t="s">
        <v>191</v>
      </c>
      <c r="B336" s="89" t="s">
        <v>192</v>
      </c>
      <c r="C336" s="4" t="s">
        <v>41</v>
      </c>
      <c r="D336" s="13"/>
      <c r="E336" s="14"/>
      <c r="F336" s="14"/>
      <c r="G336" s="14"/>
      <c r="H336" s="15">
        <f>H337</f>
        <v>13661</v>
      </c>
      <c r="I336" s="15">
        <f>I337</f>
        <v>13529.69706</v>
      </c>
    </row>
    <row r="337" spans="1:9" s="7" customFormat="1" ht="41.4" customHeight="1">
      <c r="A337" s="66"/>
      <c r="B337" s="89"/>
      <c r="C337" s="4" t="s">
        <v>147</v>
      </c>
      <c r="D337" s="13" t="s">
        <v>144</v>
      </c>
      <c r="E337" s="14" t="s">
        <v>193</v>
      </c>
      <c r="F337" s="14" t="s">
        <v>483</v>
      </c>
      <c r="G337" s="14" t="s">
        <v>150</v>
      </c>
      <c r="H337" s="15">
        <v>13661</v>
      </c>
      <c r="I337" s="15">
        <v>13529.69706</v>
      </c>
    </row>
    <row r="338" spans="1:9" s="7" customFormat="1" ht="12.75" customHeight="1">
      <c r="A338" s="67" t="s">
        <v>194</v>
      </c>
      <c r="B338" s="58"/>
      <c r="C338" s="4" t="s">
        <v>41</v>
      </c>
      <c r="D338" s="13"/>
      <c r="E338" s="13"/>
      <c r="F338" s="13"/>
      <c r="G338" s="13"/>
      <c r="H338" s="15">
        <f>H340+H344+H342+H343+H341</f>
        <v>89.537999999999997</v>
      </c>
      <c r="I338" s="15">
        <f>I340+I344+I342+I343+I341</f>
        <v>89.537999999999997</v>
      </c>
    </row>
    <row r="339" spans="1:9" s="7" customFormat="1" ht="13.2">
      <c r="A339" s="68"/>
      <c r="B339" s="61"/>
      <c r="C339" s="4" t="s">
        <v>127</v>
      </c>
      <c r="D339" s="13"/>
      <c r="E339" s="13"/>
      <c r="F339" s="13"/>
      <c r="G339" s="13"/>
      <c r="H339" s="15"/>
      <c r="I339" s="15"/>
    </row>
    <row r="340" spans="1:9" s="7" customFormat="1" ht="31.8" customHeight="1">
      <c r="A340" s="68"/>
      <c r="B340" s="56" t="s">
        <v>576</v>
      </c>
      <c r="C340" s="67" t="s">
        <v>185</v>
      </c>
      <c r="D340" s="13" t="s">
        <v>43</v>
      </c>
      <c r="E340" s="14" t="s">
        <v>46</v>
      </c>
      <c r="F340" s="14" t="s">
        <v>575</v>
      </c>
      <c r="G340" s="14" t="s">
        <v>280</v>
      </c>
      <c r="H340" s="15">
        <f>8.8+0.78</f>
        <v>9.58</v>
      </c>
      <c r="I340" s="15">
        <f>8.8+0.78</f>
        <v>9.58</v>
      </c>
    </row>
    <row r="341" spans="1:9" s="7" customFormat="1" ht="39" customHeight="1">
      <c r="A341" s="68"/>
      <c r="B341" s="56" t="s">
        <v>578</v>
      </c>
      <c r="C341" s="69"/>
      <c r="D341" s="13" t="s">
        <v>43</v>
      </c>
      <c r="E341" s="14" t="s">
        <v>46</v>
      </c>
      <c r="F341" s="14" t="s">
        <v>577</v>
      </c>
      <c r="G341" s="14" t="s">
        <v>280</v>
      </c>
      <c r="H341" s="15">
        <f>0.88+0.078</f>
        <v>0.95799999999999996</v>
      </c>
      <c r="I341" s="15">
        <f>0.88+0.078</f>
        <v>0.95799999999999996</v>
      </c>
    </row>
    <row r="342" spans="1:9" s="7" customFormat="1" ht="29.4" customHeight="1">
      <c r="A342" s="68"/>
      <c r="B342" s="56" t="s">
        <v>356</v>
      </c>
      <c r="C342" s="31" t="s">
        <v>143</v>
      </c>
      <c r="D342" s="13" t="s">
        <v>144</v>
      </c>
      <c r="E342" s="14" t="s">
        <v>188</v>
      </c>
      <c r="F342" s="14" t="s">
        <v>355</v>
      </c>
      <c r="G342" s="14" t="s">
        <v>301</v>
      </c>
      <c r="H342" s="15"/>
      <c r="I342" s="15"/>
    </row>
    <row r="343" spans="1:9" s="7" customFormat="1" ht="28.2" customHeight="1">
      <c r="A343" s="68"/>
      <c r="B343" s="79" t="s">
        <v>195</v>
      </c>
      <c r="C343" s="40" t="s">
        <v>143</v>
      </c>
      <c r="D343" s="13" t="s">
        <v>144</v>
      </c>
      <c r="E343" s="13" t="s">
        <v>196</v>
      </c>
      <c r="F343" s="13" t="s">
        <v>484</v>
      </c>
      <c r="G343" s="13" t="s">
        <v>271</v>
      </c>
      <c r="H343" s="15"/>
      <c r="I343" s="15"/>
    </row>
    <row r="344" spans="1:9" s="7" customFormat="1" ht="43.5" customHeight="1">
      <c r="A344" s="69"/>
      <c r="B344" s="81"/>
      <c r="C344" s="4" t="s">
        <v>185</v>
      </c>
      <c r="D344" s="13" t="s">
        <v>43</v>
      </c>
      <c r="E344" s="13" t="s">
        <v>196</v>
      </c>
      <c r="F344" s="13" t="s">
        <v>484</v>
      </c>
      <c r="G344" s="13" t="s">
        <v>271</v>
      </c>
      <c r="H344" s="15">
        <v>79</v>
      </c>
      <c r="I344" s="15">
        <v>79</v>
      </c>
    </row>
    <row r="345" spans="1:9" s="12" customFormat="1" ht="33.75" customHeight="1">
      <c r="A345" s="82" t="s">
        <v>197</v>
      </c>
      <c r="B345" s="90"/>
      <c r="C345" s="8" t="s">
        <v>41</v>
      </c>
      <c r="D345" s="9"/>
      <c r="E345" s="9"/>
      <c r="F345" s="9"/>
      <c r="G345" s="9"/>
      <c r="H345" s="11">
        <f>H347+H348</f>
        <v>132069.70000000001</v>
      </c>
      <c r="I345" s="11">
        <f t="shared" ref="I345" si="47">I347+I348</f>
        <v>121223.64710999999</v>
      </c>
    </row>
    <row r="346" spans="1:9" s="12" customFormat="1" ht="19.5" customHeight="1">
      <c r="A346" s="82"/>
      <c r="B346" s="90"/>
      <c r="C346" s="8" t="s">
        <v>127</v>
      </c>
      <c r="D346" s="9"/>
      <c r="E346" s="9"/>
      <c r="F346" s="9"/>
      <c r="G346" s="9"/>
      <c r="H346" s="10"/>
      <c r="I346" s="10"/>
    </row>
    <row r="347" spans="1:9" s="12" customFormat="1" ht="33.75" customHeight="1">
      <c r="A347" s="82"/>
      <c r="B347" s="90"/>
      <c r="C347" s="8" t="s">
        <v>143</v>
      </c>
      <c r="D347" s="16" t="s">
        <v>144</v>
      </c>
      <c r="E347" s="9"/>
      <c r="F347" s="9"/>
      <c r="G347" s="9"/>
      <c r="H347" s="10">
        <f t="shared" ref="H347:I347" si="48">H351+H356+H363</f>
        <v>132069.70000000001</v>
      </c>
      <c r="I347" s="10">
        <f t="shared" si="48"/>
        <v>121223.64710999999</v>
      </c>
    </row>
    <row r="348" spans="1:9" s="12" customFormat="1" ht="18" customHeight="1">
      <c r="A348" s="82"/>
      <c r="B348" s="90"/>
      <c r="C348" s="8" t="s">
        <v>183</v>
      </c>
      <c r="D348" s="16" t="s">
        <v>184</v>
      </c>
      <c r="E348" s="9"/>
      <c r="F348" s="9"/>
      <c r="G348" s="9"/>
      <c r="H348" s="10">
        <f t="shared" ref="H348:I348" si="49">H352</f>
        <v>0</v>
      </c>
      <c r="I348" s="10">
        <f t="shared" si="49"/>
        <v>0</v>
      </c>
    </row>
    <row r="349" spans="1:9" s="7" customFormat="1" ht="19.8" customHeight="1">
      <c r="A349" s="66" t="s">
        <v>199</v>
      </c>
      <c r="B349" s="56"/>
      <c r="C349" s="4" t="s">
        <v>41</v>
      </c>
      <c r="D349" s="13"/>
      <c r="E349" s="14"/>
      <c r="F349" s="14"/>
      <c r="G349" s="14"/>
      <c r="H349" s="15">
        <f>H351+H352</f>
        <v>0</v>
      </c>
      <c r="I349" s="15">
        <f t="shared" ref="I349" si="50">I351+I352</f>
        <v>0</v>
      </c>
    </row>
    <row r="350" spans="1:9" s="7" customFormat="1" ht="13.2">
      <c r="A350" s="66"/>
      <c r="B350" s="56"/>
      <c r="C350" s="4" t="s">
        <v>82</v>
      </c>
      <c r="D350" s="13"/>
      <c r="E350" s="14"/>
      <c r="F350" s="14"/>
      <c r="G350" s="14"/>
      <c r="H350" s="15"/>
      <c r="I350" s="15"/>
    </row>
    <row r="351" spans="1:9" s="7" customFormat="1" ht="26.4">
      <c r="A351" s="66"/>
      <c r="B351" s="58"/>
      <c r="C351" s="4" t="s">
        <v>143</v>
      </c>
      <c r="D351" s="13" t="s">
        <v>144</v>
      </c>
      <c r="E351" s="14"/>
      <c r="F351" s="14"/>
      <c r="G351" s="14"/>
      <c r="H351" s="15">
        <f t="shared" ref="H351:I351" si="51">H354+H355</f>
        <v>0</v>
      </c>
      <c r="I351" s="15">
        <f t="shared" si="51"/>
        <v>0</v>
      </c>
    </row>
    <row r="352" spans="1:9" s="7" customFormat="1" ht="13.2">
      <c r="A352" s="66"/>
      <c r="B352" s="58"/>
      <c r="C352" s="4" t="s">
        <v>183</v>
      </c>
      <c r="D352" s="13" t="s">
        <v>184</v>
      </c>
      <c r="E352" s="14"/>
      <c r="F352" s="14"/>
      <c r="G352" s="14"/>
      <c r="H352" s="15">
        <f t="shared" ref="H352:I352" si="52">H353+H364</f>
        <v>0</v>
      </c>
      <c r="I352" s="15">
        <f t="shared" si="52"/>
        <v>0</v>
      </c>
    </row>
    <row r="353" spans="1:9" s="7" customFormat="1" ht="17.399999999999999" customHeight="1">
      <c r="A353" s="66"/>
      <c r="B353" s="79" t="s">
        <v>201</v>
      </c>
      <c r="C353" s="4" t="s">
        <v>183</v>
      </c>
      <c r="D353" s="13" t="s">
        <v>184</v>
      </c>
      <c r="E353" s="13" t="s">
        <v>200</v>
      </c>
      <c r="F353" s="13" t="s">
        <v>202</v>
      </c>
      <c r="G353" s="13" t="s">
        <v>282</v>
      </c>
      <c r="H353" s="15"/>
      <c r="I353" s="15"/>
    </row>
    <row r="354" spans="1:9" s="7" customFormat="1" ht="26.4">
      <c r="A354" s="66"/>
      <c r="B354" s="81"/>
      <c r="C354" s="4" t="s">
        <v>143</v>
      </c>
      <c r="D354" s="13" t="s">
        <v>144</v>
      </c>
      <c r="E354" s="13" t="s">
        <v>200</v>
      </c>
      <c r="F354" s="13" t="s">
        <v>202</v>
      </c>
      <c r="G354" s="13" t="s">
        <v>203</v>
      </c>
      <c r="H354" s="15"/>
      <c r="I354" s="15"/>
    </row>
    <row r="355" spans="1:9" s="7" customFormat="1" ht="26.4">
      <c r="A355" s="66"/>
      <c r="B355" s="56" t="s">
        <v>204</v>
      </c>
      <c r="C355" s="4" t="s">
        <v>143</v>
      </c>
      <c r="D355" s="13" t="s">
        <v>144</v>
      </c>
      <c r="E355" s="13" t="s">
        <v>200</v>
      </c>
      <c r="F355" s="13" t="s">
        <v>205</v>
      </c>
      <c r="G355" s="13" t="s">
        <v>282</v>
      </c>
      <c r="H355" s="15"/>
      <c r="I355" s="15"/>
    </row>
    <row r="356" spans="1:9" s="7" customFormat="1" ht="12.75" customHeight="1">
      <c r="A356" s="66" t="s">
        <v>206</v>
      </c>
      <c r="B356" s="56"/>
      <c r="C356" s="4" t="s">
        <v>41</v>
      </c>
      <c r="D356" s="13"/>
      <c r="E356" s="14"/>
      <c r="F356" s="14"/>
      <c r="G356" s="14"/>
      <c r="H356" s="15">
        <f t="shared" ref="H356:I356" si="53">SUM(H357:H360)</f>
        <v>4911</v>
      </c>
      <c r="I356" s="15">
        <f t="shared" si="53"/>
        <v>4909.9471100000001</v>
      </c>
    </row>
    <row r="357" spans="1:9" s="7" customFormat="1" ht="35.4" customHeight="1">
      <c r="A357" s="66"/>
      <c r="B357" s="94" t="s">
        <v>607</v>
      </c>
      <c r="C357" s="67" t="s">
        <v>147</v>
      </c>
      <c r="D357" s="13" t="s">
        <v>144</v>
      </c>
      <c r="E357" s="13" t="s">
        <v>200</v>
      </c>
      <c r="F357" s="36" t="s">
        <v>602</v>
      </c>
      <c r="G357" s="13" t="s">
        <v>287</v>
      </c>
      <c r="H357" s="15">
        <v>2664.6260000000002</v>
      </c>
      <c r="I357" s="15">
        <v>2663.8560000000002</v>
      </c>
    </row>
    <row r="358" spans="1:9" s="7" customFormat="1" ht="24.6" customHeight="1">
      <c r="A358" s="66"/>
      <c r="B358" s="94"/>
      <c r="C358" s="68"/>
      <c r="D358" s="13" t="s">
        <v>144</v>
      </c>
      <c r="E358" s="13" t="s">
        <v>200</v>
      </c>
      <c r="F358" s="13" t="s">
        <v>603</v>
      </c>
      <c r="G358" s="13" t="s">
        <v>309</v>
      </c>
      <c r="H358" s="15">
        <f>1100</f>
        <v>1100</v>
      </c>
      <c r="I358" s="15">
        <f>1100</f>
        <v>1100</v>
      </c>
    </row>
    <row r="359" spans="1:9" s="7" customFormat="1" ht="23.4" customHeight="1">
      <c r="A359" s="66"/>
      <c r="B359" s="94"/>
      <c r="C359" s="68"/>
      <c r="D359" s="13" t="s">
        <v>144</v>
      </c>
      <c r="E359" s="13" t="s">
        <v>200</v>
      </c>
      <c r="F359" s="13" t="s">
        <v>603</v>
      </c>
      <c r="G359" s="13" t="s">
        <v>366</v>
      </c>
      <c r="H359" s="15">
        <v>1105.374</v>
      </c>
      <c r="I359" s="15">
        <v>1105.374</v>
      </c>
    </row>
    <row r="360" spans="1:9" s="7" customFormat="1" ht="97.8" customHeight="1">
      <c r="A360" s="66"/>
      <c r="B360" s="56" t="s">
        <v>606</v>
      </c>
      <c r="C360" s="69"/>
      <c r="D360" s="13" t="s">
        <v>144</v>
      </c>
      <c r="E360" s="13" t="s">
        <v>200</v>
      </c>
      <c r="F360" s="36" t="s">
        <v>604</v>
      </c>
      <c r="G360" s="13" t="s">
        <v>605</v>
      </c>
      <c r="H360" s="15">
        <f>28.99915+12.00085</f>
        <v>41</v>
      </c>
      <c r="I360" s="15">
        <f>28.71626+12.00085</f>
        <v>40.717109999999998</v>
      </c>
    </row>
    <row r="361" spans="1:9" s="7" customFormat="1" ht="12.75" customHeight="1">
      <c r="A361" s="67" t="s">
        <v>81</v>
      </c>
      <c r="B361" s="79" t="s">
        <v>207</v>
      </c>
      <c r="C361" s="4" t="s">
        <v>41</v>
      </c>
      <c r="D361" s="13"/>
      <c r="E361" s="13"/>
      <c r="F361" s="13"/>
      <c r="G361" s="13"/>
      <c r="H361" s="15">
        <f t="shared" ref="H361:I361" si="54">H364+H363</f>
        <v>127158.7</v>
      </c>
      <c r="I361" s="15">
        <f t="shared" si="54"/>
        <v>116313.7</v>
      </c>
    </row>
    <row r="362" spans="1:9" s="7" customFormat="1" ht="12.75" customHeight="1">
      <c r="A362" s="68"/>
      <c r="B362" s="80"/>
      <c r="C362" s="33" t="s">
        <v>127</v>
      </c>
      <c r="D362" s="13"/>
      <c r="E362" s="13"/>
      <c r="F362" s="13"/>
      <c r="G362" s="13"/>
      <c r="H362" s="15"/>
      <c r="I362" s="15"/>
    </row>
    <row r="363" spans="1:9" s="7" customFormat="1" ht="29.25" customHeight="1">
      <c r="A363" s="68"/>
      <c r="B363" s="80"/>
      <c r="C363" s="33" t="s">
        <v>143</v>
      </c>
      <c r="D363" s="13" t="s">
        <v>144</v>
      </c>
      <c r="E363" s="14" t="s">
        <v>208</v>
      </c>
      <c r="F363" s="35" t="s">
        <v>485</v>
      </c>
      <c r="G363" s="14" t="s">
        <v>150</v>
      </c>
      <c r="H363" s="15">
        <v>127158.7</v>
      </c>
      <c r="I363" s="15">
        <v>116313.7</v>
      </c>
    </row>
    <row r="364" spans="1:9" s="7" customFormat="1" ht="27.75" customHeight="1">
      <c r="A364" s="68"/>
      <c r="B364" s="80"/>
      <c r="C364" s="43" t="s">
        <v>357</v>
      </c>
      <c r="D364" s="13" t="s">
        <v>184</v>
      </c>
      <c r="E364" s="14" t="s">
        <v>208</v>
      </c>
      <c r="F364" s="35" t="s">
        <v>358</v>
      </c>
      <c r="G364" s="14" t="s">
        <v>150</v>
      </c>
      <c r="H364" s="15"/>
      <c r="I364" s="15"/>
    </row>
    <row r="365" spans="1:9" s="12" customFormat="1" ht="16.5" customHeight="1">
      <c r="A365" s="82" t="s">
        <v>209</v>
      </c>
      <c r="B365" s="90"/>
      <c r="C365" s="8" t="s">
        <v>41</v>
      </c>
      <c r="D365" s="9"/>
      <c r="E365" s="9"/>
      <c r="F365" s="9"/>
      <c r="G365" s="9"/>
      <c r="H365" s="11">
        <f>H366+H367</f>
        <v>72770.41</v>
      </c>
      <c r="I365" s="11">
        <f t="shared" ref="I365" si="55">I366+I367</f>
        <v>72759.925830000007</v>
      </c>
    </row>
    <row r="366" spans="1:9" s="12" customFormat="1" ht="55.5" customHeight="1">
      <c r="A366" s="82"/>
      <c r="B366" s="90"/>
      <c r="C366" s="8" t="s">
        <v>210</v>
      </c>
      <c r="D366" s="9" t="s">
        <v>214</v>
      </c>
      <c r="E366" s="9"/>
      <c r="F366" s="9"/>
      <c r="G366" s="9"/>
      <c r="H366" s="10">
        <f t="shared" ref="H366:I366" si="56">H368+H377</f>
        <v>69473.603000000003</v>
      </c>
      <c r="I366" s="10">
        <f t="shared" si="56"/>
        <v>69473.603000000003</v>
      </c>
    </row>
    <row r="367" spans="1:9" s="12" customFormat="1" ht="28.5" customHeight="1">
      <c r="A367" s="32"/>
      <c r="B367" s="62"/>
      <c r="C367" s="34" t="s">
        <v>143</v>
      </c>
      <c r="D367" s="9"/>
      <c r="E367" s="9"/>
      <c r="F367" s="9"/>
      <c r="G367" s="9"/>
      <c r="H367" s="10">
        <f>H375+H376</f>
        <v>3296.8070000000002</v>
      </c>
      <c r="I367" s="10">
        <f>I375+I376</f>
        <v>3286.3228300000001</v>
      </c>
    </row>
    <row r="368" spans="1:9" s="7" customFormat="1" ht="12.75" customHeight="1">
      <c r="A368" s="67" t="s">
        <v>211</v>
      </c>
      <c r="B368" s="56"/>
      <c r="C368" s="4" t="s">
        <v>41</v>
      </c>
      <c r="D368" s="13"/>
      <c r="E368" s="14"/>
      <c r="F368" s="14"/>
      <c r="G368" s="14"/>
      <c r="H368" s="15">
        <f t="shared" ref="H368:I368" si="57">SUM(H370:H372)</f>
        <v>69473.603000000003</v>
      </c>
      <c r="I368" s="15">
        <f t="shared" si="57"/>
        <v>69473.603000000003</v>
      </c>
    </row>
    <row r="369" spans="1:9" s="7" customFormat="1" ht="13.2">
      <c r="A369" s="68"/>
      <c r="B369" s="56"/>
      <c r="C369" s="4" t="s">
        <v>127</v>
      </c>
      <c r="D369" s="13"/>
      <c r="E369" s="14"/>
      <c r="F369" s="14"/>
      <c r="G369" s="14"/>
      <c r="H369" s="15"/>
      <c r="I369" s="15"/>
    </row>
    <row r="370" spans="1:9" s="7" customFormat="1" ht="64.2" customHeight="1">
      <c r="A370" s="68"/>
      <c r="B370" s="56" t="s">
        <v>212</v>
      </c>
      <c r="C370" s="67" t="s">
        <v>213</v>
      </c>
      <c r="D370" s="13" t="s">
        <v>214</v>
      </c>
      <c r="E370" s="14" t="s">
        <v>215</v>
      </c>
      <c r="F370" s="14" t="s">
        <v>486</v>
      </c>
      <c r="G370" s="14" t="s">
        <v>359</v>
      </c>
      <c r="H370" s="15">
        <v>11107</v>
      </c>
      <c r="I370" s="15">
        <v>11107</v>
      </c>
    </row>
    <row r="371" spans="1:9" s="7" customFormat="1" ht="36">
      <c r="A371" s="68"/>
      <c r="B371" s="56" t="s">
        <v>216</v>
      </c>
      <c r="C371" s="68"/>
      <c r="D371" s="13" t="s">
        <v>214</v>
      </c>
      <c r="E371" s="14" t="s">
        <v>215</v>
      </c>
      <c r="F371" s="14" t="s">
        <v>487</v>
      </c>
      <c r="G371" s="14" t="s">
        <v>359</v>
      </c>
      <c r="H371" s="15">
        <v>20028.400000000001</v>
      </c>
      <c r="I371" s="15">
        <v>20028.400000000001</v>
      </c>
    </row>
    <row r="372" spans="1:9" s="7" customFormat="1" ht="36">
      <c r="A372" s="68"/>
      <c r="B372" s="56" t="s">
        <v>217</v>
      </c>
      <c r="C372" s="68"/>
      <c r="D372" s="13" t="s">
        <v>214</v>
      </c>
      <c r="E372" s="14" t="s">
        <v>218</v>
      </c>
      <c r="F372" s="14" t="s">
        <v>488</v>
      </c>
      <c r="G372" s="14" t="s">
        <v>203</v>
      </c>
      <c r="H372" s="15">
        <v>38338.203000000001</v>
      </c>
      <c r="I372" s="15">
        <v>38338.203000000001</v>
      </c>
    </row>
    <row r="373" spans="1:9" s="7" customFormat="1" ht="26.4">
      <c r="A373" s="91" t="s">
        <v>360</v>
      </c>
      <c r="B373" s="56"/>
      <c r="C373" s="4" t="s">
        <v>41</v>
      </c>
      <c r="D373" s="13"/>
      <c r="E373" s="14"/>
      <c r="F373" s="14"/>
      <c r="G373" s="14"/>
      <c r="H373" s="15">
        <f>H375+H376+H377</f>
        <v>3296.8070000000002</v>
      </c>
      <c r="I373" s="15">
        <f>I375+I376+I377</f>
        <v>3286.3228300000001</v>
      </c>
    </row>
    <row r="374" spans="1:9" s="7" customFormat="1" ht="13.2">
      <c r="A374" s="92"/>
      <c r="B374" s="56"/>
      <c r="C374" s="4" t="s">
        <v>127</v>
      </c>
      <c r="D374" s="13"/>
      <c r="E374" s="14"/>
      <c r="F374" s="14"/>
      <c r="G374" s="14"/>
      <c r="H374" s="15"/>
      <c r="I374" s="15"/>
    </row>
    <row r="375" spans="1:9" s="7" customFormat="1" ht="27.6" customHeight="1">
      <c r="A375" s="92"/>
      <c r="B375" s="56" t="s">
        <v>30</v>
      </c>
      <c r="C375" s="67" t="s">
        <v>143</v>
      </c>
      <c r="D375" s="13" t="s">
        <v>144</v>
      </c>
      <c r="E375" s="14" t="s">
        <v>123</v>
      </c>
      <c r="F375" s="14" t="s">
        <v>489</v>
      </c>
      <c r="G375" s="35" t="s">
        <v>579</v>
      </c>
      <c r="H375" s="15">
        <f>2217.083+0.604+669.559</f>
        <v>2887.2460000000001</v>
      </c>
      <c r="I375" s="15">
        <f>2217.083+0.5107+666.4086</f>
        <v>2884.0023000000001</v>
      </c>
    </row>
    <row r="376" spans="1:9" s="7" customFormat="1" ht="24">
      <c r="A376" s="92"/>
      <c r="B376" s="56" t="s">
        <v>30</v>
      </c>
      <c r="C376" s="69"/>
      <c r="D376" s="13" t="s">
        <v>144</v>
      </c>
      <c r="E376" s="14" t="s">
        <v>123</v>
      </c>
      <c r="F376" s="14" t="s">
        <v>489</v>
      </c>
      <c r="G376" s="14" t="s">
        <v>282</v>
      </c>
      <c r="H376" s="15">
        <v>409.56099999999998</v>
      </c>
      <c r="I376" s="15">
        <v>402.32053000000002</v>
      </c>
    </row>
    <row r="377" spans="1:9" s="7" customFormat="1" ht="39.6">
      <c r="A377" s="93"/>
      <c r="B377" s="56" t="s">
        <v>219</v>
      </c>
      <c r="C377" s="4" t="s">
        <v>213</v>
      </c>
      <c r="D377" s="13" t="s">
        <v>214</v>
      </c>
      <c r="E377" s="14" t="s">
        <v>220</v>
      </c>
      <c r="F377" s="14" t="s">
        <v>221</v>
      </c>
      <c r="G377" s="14" t="s">
        <v>282</v>
      </c>
      <c r="H377" s="15"/>
      <c r="I377" s="15"/>
    </row>
    <row r="378" spans="1:9" s="12" customFormat="1" ht="36.75" customHeight="1">
      <c r="A378" s="82" t="s">
        <v>222</v>
      </c>
      <c r="B378" s="90"/>
      <c r="C378" s="8" t="s">
        <v>41</v>
      </c>
      <c r="D378" s="9"/>
      <c r="E378" s="9"/>
      <c r="F378" s="9"/>
      <c r="G378" s="9"/>
      <c r="H378" s="11">
        <f>H379</f>
        <v>2263.3857899999998</v>
      </c>
      <c r="I378" s="11">
        <f>I379</f>
        <v>2263.3857899999998</v>
      </c>
    </row>
    <row r="379" spans="1:9" s="12" customFormat="1" ht="43.5" customHeight="1">
      <c r="A379" s="82"/>
      <c r="B379" s="90"/>
      <c r="C379" s="8" t="s">
        <v>147</v>
      </c>
      <c r="D379" s="9" t="s">
        <v>144</v>
      </c>
      <c r="E379" s="9"/>
      <c r="F379" s="9"/>
      <c r="G379" s="9"/>
      <c r="H379" s="10">
        <f t="shared" ref="H379:I379" si="58">H380+H390</f>
        <v>2263.3857899999998</v>
      </c>
      <c r="I379" s="10">
        <f t="shared" si="58"/>
        <v>2263.3857899999998</v>
      </c>
    </row>
    <row r="380" spans="1:9" s="7" customFormat="1" ht="12.75" customHeight="1">
      <c r="A380" s="67" t="s">
        <v>223</v>
      </c>
      <c r="B380" s="56"/>
      <c r="C380" s="4" t="s">
        <v>41</v>
      </c>
      <c r="D380" s="13"/>
      <c r="E380" s="14"/>
      <c r="F380" s="14"/>
      <c r="G380" s="14"/>
      <c r="H380" s="15">
        <f t="shared" ref="H380:I380" si="59">SUM(H382:H389)</f>
        <v>2263.3857899999998</v>
      </c>
      <c r="I380" s="15">
        <f t="shared" si="59"/>
        <v>2263.3857899999998</v>
      </c>
    </row>
    <row r="381" spans="1:9" s="7" customFormat="1" ht="17.25" customHeight="1">
      <c r="A381" s="68"/>
      <c r="B381" s="56"/>
      <c r="C381" s="4" t="s">
        <v>157</v>
      </c>
      <c r="D381" s="13"/>
      <c r="E381" s="14"/>
      <c r="F381" s="14"/>
      <c r="G381" s="14"/>
      <c r="H381" s="15"/>
      <c r="I381" s="15"/>
    </row>
    <row r="382" spans="1:9" s="7" customFormat="1" ht="38.4" customHeight="1">
      <c r="A382" s="68"/>
      <c r="B382" s="56" t="s">
        <v>224</v>
      </c>
      <c r="C382" s="67" t="s">
        <v>143</v>
      </c>
      <c r="D382" s="13" t="s">
        <v>144</v>
      </c>
      <c r="E382" s="14" t="s">
        <v>225</v>
      </c>
      <c r="F382" s="14" t="s">
        <v>226</v>
      </c>
      <c r="G382" s="14" t="s">
        <v>287</v>
      </c>
      <c r="H382" s="15"/>
      <c r="I382" s="15"/>
    </row>
    <row r="383" spans="1:9" s="7" customFormat="1" ht="26.25" customHeight="1">
      <c r="A383" s="68"/>
      <c r="B383" s="56" t="s">
        <v>227</v>
      </c>
      <c r="C383" s="68"/>
      <c r="D383" s="13" t="s">
        <v>144</v>
      </c>
      <c r="E383" s="14" t="s">
        <v>225</v>
      </c>
      <c r="F383" s="35" t="s">
        <v>495</v>
      </c>
      <c r="G383" s="14" t="s">
        <v>361</v>
      </c>
      <c r="H383" s="15"/>
      <c r="I383" s="15"/>
    </row>
    <row r="384" spans="1:9" s="7" customFormat="1" ht="36">
      <c r="A384" s="68"/>
      <c r="B384" s="56" t="s">
        <v>228</v>
      </c>
      <c r="C384" s="68"/>
      <c r="D384" s="13" t="s">
        <v>144</v>
      </c>
      <c r="E384" s="14" t="s">
        <v>225</v>
      </c>
      <c r="F384" s="14" t="s">
        <v>229</v>
      </c>
      <c r="G384" s="14" t="s">
        <v>361</v>
      </c>
      <c r="H384" s="15"/>
      <c r="I384" s="15"/>
    </row>
    <row r="385" spans="1:9" s="7" customFormat="1" ht="36">
      <c r="A385" s="68"/>
      <c r="B385" s="56" t="s">
        <v>230</v>
      </c>
      <c r="C385" s="68"/>
      <c r="D385" s="13" t="s">
        <v>144</v>
      </c>
      <c r="E385" s="14" t="s">
        <v>225</v>
      </c>
      <c r="F385" s="14" t="s">
        <v>496</v>
      </c>
      <c r="G385" s="14" t="s">
        <v>287</v>
      </c>
      <c r="H385" s="15">
        <v>1629.0807199999999</v>
      </c>
      <c r="I385" s="15">
        <v>1629.0807199999999</v>
      </c>
    </row>
    <row r="386" spans="1:9" s="7" customFormat="1" ht="36">
      <c r="A386" s="68"/>
      <c r="B386" s="56" t="s">
        <v>609</v>
      </c>
      <c r="C386" s="68"/>
      <c r="D386" s="13" t="s">
        <v>144</v>
      </c>
      <c r="E386" s="14" t="s">
        <v>225</v>
      </c>
      <c r="F386" s="14" t="s">
        <v>496</v>
      </c>
      <c r="G386" s="14" t="s">
        <v>608</v>
      </c>
      <c r="H386" s="15">
        <v>144.30507</v>
      </c>
      <c r="I386" s="15">
        <v>144.30507</v>
      </c>
    </row>
    <row r="387" spans="1:9" s="7" customFormat="1" ht="27.6" customHeight="1">
      <c r="A387" s="68"/>
      <c r="B387" s="56" t="s">
        <v>363</v>
      </c>
      <c r="C387" s="68"/>
      <c r="D387" s="13" t="s">
        <v>144</v>
      </c>
      <c r="E387" s="14" t="s">
        <v>225</v>
      </c>
      <c r="F387" s="14" t="s">
        <v>362</v>
      </c>
      <c r="G387" s="14" t="s">
        <v>287</v>
      </c>
      <c r="H387" s="15"/>
      <c r="I387" s="15"/>
    </row>
    <row r="388" spans="1:9" s="7" customFormat="1" ht="60">
      <c r="A388" s="68"/>
      <c r="B388" s="56" t="s">
        <v>581</v>
      </c>
      <c r="C388" s="68"/>
      <c r="D388" s="13" t="s">
        <v>144</v>
      </c>
      <c r="E388" s="14" t="s">
        <v>225</v>
      </c>
      <c r="F388" s="14" t="s">
        <v>580</v>
      </c>
      <c r="G388" s="14" t="s">
        <v>282</v>
      </c>
      <c r="H388" s="15">
        <v>490</v>
      </c>
      <c r="I388" s="15">
        <v>490</v>
      </c>
    </row>
    <row r="389" spans="1:9" s="7" customFormat="1" ht="25.8" customHeight="1">
      <c r="A389" s="68"/>
      <c r="B389" s="56" t="s">
        <v>583</v>
      </c>
      <c r="C389" s="68"/>
      <c r="D389" s="13" t="s">
        <v>144</v>
      </c>
      <c r="E389" s="14" t="s">
        <v>225</v>
      </c>
      <c r="F389" s="14" t="s">
        <v>582</v>
      </c>
      <c r="G389" s="14" t="s">
        <v>287</v>
      </c>
      <c r="H389" s="15"/>
      <c r="I389" s="15"/>
    </row>
    <row r="390" spans="1:9" s="7" customFormat="1" ht="18" customHeight="1">
      <c r="A390" s="67" t="s">
        <v>614</v>
      </c>
      <c r="B390" s="56"/>
      <c r="C390" s="40" t="s">
        <v>41</v>
      </c>
      <c r="D390" s="13"/>
      <c r="E390" s="14"/>
      <c r="F390" s="14"/>
      <c r="G390" s="14"/>
      <c r="H390" s="15">
        <f t="shared" ref="H390:I390" si="60">H392+H393</f>
        <v>0</v>
      </c>
      <c r="I390" s="15">
        <f t="shared" si="60"/>
        <v>0</v>
      </c>
    </row>
    <row r="391" spans="1:9" s="7" customFormat="1" ht="17.25" customHeight="1">
      <c r="A391" s="68"/>
      <c r="B391" s="56"/>
      <c r="C391" s="40" t="s">
        <v>157</v>
      </c>
      <c r="D391" s="13"/>
      <c r="E391" s="14"/>
      <c r="F391" s="14"/>
      <c r="G391" s="14"/>
      <c r="H391" s="15"/>
      <c r="I391" s="15"/>
    </row>
    <row r="392" spans="1:9" s="7" customFormat="1" ht="16.8" customHeight="1">
      <c r="A392" s="68"/>
      <c r="B392" s="56" t="s">
        <v>490</v>
      </c>
      <c r="C392" s="63" t="s">
        <v>143</v>
      </c>
      <c r="D392" s="13" t="s">
        <v>144</v>
      </c>
      <c r="E392" s="14" t="s">
        <v>491</v>
      </c>
      <c r="F392" s="14" t="s">
        <v>492</v>
      </c>
      <c r="G392" s="14" t="s">
        <v>282</v>
      </c>
      <c r="H392" s="15"/>
      <c r="I392" s="15"/>
    </row>
    <row r="393" spans="1:9" s="7" customFormat="1" ht="31.2" customHeight="1">
      <c r="A393" s="69"/>
      <c r="B393" s="56" t="s">
        <v>494</v>
      </c>
      <c r="C393" s="65"/>
      <c r="D393" s="13" t="s">
        <v>144</v>
      </c>
      <c r="E393" s="14" t="s">
        <v>491</v>
      </c>
      <c r="F393" s="14" t="s">
        <v>493</v>
      </c>
      <c r="G393" s="14" t="s">
        <v>282</v>
      </c>
      <c r="H393" s="15"/>
      <c r="I393" s="15"/>
    </row>
    <row r="394" spans="1:9" s="12" customFormat="1" ht="59.25" customHeight="1">
      <c r="A394" s="82" t="s">
        <v>231</v>
      </c>
      <c r="B394" s="90"/>
      <c r="C394" s="8" t="s">
        <v>41</v>
      </c>
      <c r="D394" s="9"/>
      <c r="E394" s="9"/>
      <c r="F394" s="9"/>
      <c r="G394" s="9"/>
      <c r="H394" s="11">
        <f>H395</f>
        <v>188738.01849999998</v>
      </c>
      <c r="I394" s="11">
        <f>I395</f>
        <v>188683.29210999998</v>
      </c>
    </row>
    <row r="395" spans="1:9" s="12" customFormat="1" ht="59.25" customHeight="1">
      <c r="A395" s="82"/>
      <c r="B395" s="90"/>
      <c r="C395" s="8" t="s">
        <v>147</v>
      </c>
      <c r="D395" s="9" t="s">
        <v>144</v>
      </c>
      <c r="E395" s="9"/>
      <c r="F395" s="9"/>
      <c r="G395" s="9"/>
      <c r="H395" s="10">
        <f t="shared" ref="H395:I395" si="61">H396+H409+H414+H416+H401</f>
        <v>188738.01849999998</v>
      </c>
      <c r="I395" s="10">
        <f t="shared" si="61"/>
        <v>188683.29210999998</v>
      </c>
    </row>
    <row r="396" spans="1:9" s="7" customFormat="1" ht="26.4">
      <c r="A396" s="91" t="s">
        <v>550</v>
      </c>
      <c r="B396" s="56"/>
      <c r="C396" s="4" t="s">
        <v>41</v>
      </c>
      <c r="D396" s="13"/>
      <c r="E396" s="14"/>
      <c r="F396" s="14"/>
      <c r="G396" s="14"/>
      <c r="H396" s="15">
        <f>H398+H399+H400</f>
        <v>3894.8159999999998</v>
      </c>
      <c r="I396" s="15">
        <f>I398+I399+I400</f>
        <v>3894.8159999999998</v>
      </c>
    </row>
    <row r="397" spans="1:9" s="7" customFormat="1" ht="13.2">
      <c r="A397" s="92"/>
      <c r="B397" s="56"/>
      <c r="C397" s="4" t="s">
        <v>127</v>
      </c>
      <c r="D397" s="13"/>
      <c r="E397" s="14"/>
      <c r="F397" s="14"/>
      <c r="G397" s="14"/>
      <c r="H397" s="15"/>
      <c r="I397" s="15"/>
    </row>
    <row r="398" spans="1:9" s="7" customFormat="1" ht="24">
      <c r="A398" s="92"/>
      <c r="B398" s="56" t="s">
        <v>232</v>
      </c>
      <c r="C398" s="67" t="s">
        <v>143</v>
      </c>
      <c r="D398" s="13" t="s">
        <v>144</v>
      </c>
      <c r="E398" s="14" t="s">
        <v>52</v>
      </c>
      <c r="F398" s="14" t="s">
        <v>552</v>
      </c>
      <c r="G398" s="14" t="s">
        <v>351</v>
      </c>
      <c r="H398" s="15">
        <v>931.32407999999998</v>
      </c>
      <c r="I398" s="15">
        <v>931.32407999999998</v>
      </c>
    </row>
    <row r="399" spans="1:9" s="7" customFormat="1" ht="39.6">
      <c r="A399" s="92"/>
      <c r="B399" s="56" t="s">
        <v>554</v>
      </c>
      <c r="C399" s="68"/>
      <c r="D399" s="13" t="s">
        <v>144</v>
      </c>
      <c r="E399" s="14" t="s">
        <v>52</v>
      </c>
      <c r="F399" s="35" t="s">
        <v>553</v>
      </c>
      <c r="G399" s="14" t="s">
        <v>351</v>
      </c>
      <c r="H399" s="15">
        <v>1800.08392</v>
      </c>
      <c r="I399" s="15">
        <v>1800.08392</v>
      </c>
    </row>
    <row r="400" spans="1:9" s="7" customFormat="1" ht="39.6">
      <c r="A400" s="93"/>
      <c r="B400" s="56" t="s">
        <v>365</v>
      </c>
      <c r="C400" s="69"/>
      <c r="D400" s="13" t="s">
        <v>144</v>
      </c>
      <c r="E400" s="14" t="s">
        <v>52</v>
      </c>
      <c r="F400" s="35" t="s">
        <v>501</v>
      </c>
      <c r="G400" s="14" t="s">
        <v>351</v>
      </c>
      <c r="H400" s="15">
        <v>1163.4079999999999</v>
      </c>
      <c r="I400" s="15">
        <v>1163.4079999999999</v>
      </c>
    </row>
    <row r="401" spans="1:9" s="7" customFormat="1" ht="12.75" customHeight="1">
      <c r="A401" s="67" t="s">
        <v>551</v>
      </c>
      <c r="B401" s="56"/>
      <c r="C401" s="31" t="s">
        <v>41</v>
      </c>
      <c r="D401" s="13"/>
      <c r="E401" s="14"/>
      <c r="F401" s="14"/>
      <c r="G401" s="14"/>
      <c r="H401" s="15">
        <f>H403+H405+H407+H406+H408+H404</f>
        <v>179206.58688999998</v>
      </c>
      <c r="I401" s="15">
        <f>I403+I405+I407+I406+I408+I404</f>
        <v>179151.86049999998</v>
      </c>
    </row>
    <row r="402" spans="1:9" s="7" customFormat="1" ht="13.2">
      <c r="A402" s="68"/>
      <c r="B402" s="56"/>
      <c r="C402" s="31" t="s">
        <v>127</v>
      </c>
      <c r="D402" s="13"/>
      <c r="E402" s="14"/>
      <c r="F402" s="14"/>
      <c r="G402" s="14"/>
      <c r="H402" s="15"/>
      <c r="I402" s="15"/>
    </row>
    <row r="403" spans="1:9" s="7" customFormat="1" ht="39.6">
      <c r="A403" s="68"/>
      <c r="B403" s="56" t="s">
        <v>367</v>
      </c>
      <c r="C403" s="67" t="s">
        <v>143</v>
      </c>
      <c r="D403" s="13" t="s">
        <v>144</v>
      </c>
      <c r="E403" s="14" t="s">
        <v>233</v>
      </c>
      <c r="F403" s="35" t="s">
        <v>616</v>
      </c>
      <c r="G403" s="14" t="s">
        <v>617</v>
      </c>
      <c r="H403" s="15"/>
      <c r="I403" s="15"/>
    </row>
    <row r="404" spans="1:9" s="7" customFormat="1" ht="49.2" customHeight="1">
      <c r="A404" s="68"/>
      <c r="B404" s="58" t="s">
        <v>500</v>
      </c>
      <c r="C404" s="68"/>
      <c r="D404" s="13" t="s">
        <v>144</v>
      </c>
      <c r="E404" s="14" t="s">
        <v>233</v>
      </c>
      <c r="F404" s="14" t="s">
        <v>499</v>
      </c>
      <c r="G404" s="14" t="s">
        <v>366</v>
      </c>
      <c r="H404" s="15">
        <v>604.71578999999997</v>
      </c>
      <c r="I404" s="15">
        <v>591.11524999999995</v>
      </c>
    </row>
    <row r="405" spans="1:9" s="7" customFormat="1" ht="18" customHeight="1">
      <c r="A405" s="68"/>
      <c r="B405" s="79" t="s">
        <v>546</v>
      </c>
      <c r="C405" s="68"/>
      <c r="D405" s="13" t="s">
        <v>144</v>
      </c>
      <c r="E405" s="14" t="s">
        <v>233</v>
      </c>
      <c r="F405" s="14" t="s">
        <v>547</v>
      </c>
      <c r="G405" s="14" t="s">
        <v>366</v>
      </c>
      <c r="H405" s="15">
        <f>33701.91402</f>
        <v>33701.914019999997</v>
      </c>
      <c r="I405" s="15">
        <f>33660.78817</f>
        <v>33660.78817</v>
      </c>
    </row>
    <row r="406" spans="1:9" s="7" customFormat="1" ht="43.8" customHeight="1">
      <c r="A406" s="68"/>
      <c r="B406" s="81"/>
      <c r="C406" s="68"/>
      <c r="D406" s="13" t="s">
        <v>144</v>
      </c>
      <c r="E406" s="14" t="s">
        <v>233</v>
      </c>
      <c r="F406" s="14" t="s">
        <v>497</v>
      </c>
      <c r="G406" s="14" t="s">
        <v>309</v>
      </c>
      <c r="H406" s="15">
        <f>33701.91402</f>
        <v>33701.914019999997</v>
      </c>
      <c r="I406" s="15">
        <v>33701.914019999997</v>
      </c>
    </row>
    <row r="407" spans="1:9" s="7" customFormat="1" ht="61.8" customHeight="1">
      <c r="A407" s="68"/>
      <c r="B407" s="79" t="s">
        <v>549</v>
      </c>
      <c r="C407" s="68"/>
      <c r="D407" s="13" t="s">
        <v>144</v>
      </c>
      <c r="E407" s="14" t="s">
        <v>233</v>
      </c>
      <c r="F407" s="14" t="s">
        <v>548</v>
      </c>
      <c r="G407" s="14" t="s">
        <v>366</v>
      </c>
      <c r="H407" s="15">
        <v>55599.021529999998</v>
      </c>
      <c r="I407" s="15">
        <v>55599.021529999998</v>
      </c>
    </row>
    <row r="408" spans="1:9" s="7" customFormat="1" ht="20.399999999999999" customHeight="1">
      <c r="A408" s="69"/>
      <c r="B408" s="81"/>
      <c r="C408" s="69"/>
      <c r="D408" s="13" t="s">
        <v>144</v>
      </c>
      <c r="E408" s="14" t="s">
        <v>233</v>
      </c>
      <c r="F408" s="14" t="s">
        <v>498</v>
      </c>
      <c r="G408" s="14" t="s">
        <v>309</v>
      </c>
      <c r="H408" s="15">
        <v>55599.021529999998</v>
      </c>
      <c r="I408" s="15">
        <v>55599.021529999998</v>
      </c>
    </row>
    <row r="409" spans="1:9" s="7" customFormat="1" ht="26.4">
      <c r="A409" s="66" t="s">
        <v>364</v>
      </c>
      <c r="B409" s="56"/>
      <c r="C409" s="4" t="s">
        <v>41</v>
      </c>
      <c r="D409" s="13"/>
      <c r="E409" s="14"/>
      <c r="F409" s="14"/>
      <c r="G409" s="14"/>
      <c r="H409" s="15">
        <f>SUM(H411:H414)</f>
        <v>5486.4956099999999</v>
      </c>
      <c r="I409" s="15">
        <f t="shared" ref="I409" si="62">SUM(I411:I414)</f>
        <v>5486.4956099999999</v>
      </c>
    </row>
    <row r="410" spans="1:9" s="7" customFormat="1" ht="13.2">
      <c r="A410" s="66"/>
      <c r="B410" s="56"/>
      <c r="C410" s="4" t="s">
        <v>127</v>
      </c>
      <c r="D410" s="13"/>
      <c r="E410" s="14"/>
      <c r="F410" s="14"/>
      <c r="G410" s="14"/>
      <c r="H410" s="15"/>
      <c r="I410" s="15"/>
    </row>
    <row r="411" spans="1:9" s="7" customFormat="1" ht="36">
      <c r="A411" s="66"/>
      <c r="B411" s="56" t="s">
        <v>613</v>
      </c>
      <c r="C411" s="68" t="s">
        <v>143</v>
      </c>
      <c r="D411" s="13" t="s">
        <v>144</v>
      </c>
      <c r="E411" s="14" t="s">
        <v>148</v>
      </c>
      <c r="F411" s="14" t="s">
        <v>612</v>
      </c>
      <c r="G411" s="14" t="s">
        <v>282</v>
      </c>
      <c r="H411" s="15">
        <v>4849.6000000000004</v>
      </c>
      <c r="I411" s="15">
        <v>4849.6000000000004</v>
      </c>
    </row>
    <row r="412" spans="1:9" s="7" customFormat="1" ht="36">
      <c r="A412" s="66"/>
      <c r="B412" s="56" t="s">
        <v>502</v>
      </c>
      <c r="C412" s="68"/>
      <c r="D412" s="13" t="s">
        <v>144</v>
      </c>
      <c r="E412" s="14" t="s">
        <v>148</v>
      </c>
      <c r="F412" s="14" t="s">
        <v>611</v>
      </c>
      <c r="G412" s="14" t="s">
        <v>282</v>
      </c>
      <c r="H412" s="15">
        <v>538.9</v>
      </c>
      <c r="I412" s="15">
        <v>538.9</v>
      </c>
    </row>
    <row r="413" spans="1:9" s="7" customFormat="1" ht="24">
      <c r="A413" s="66"/>
      <c r="B413" s="56" t="s">
        <v>610</v>
      </c>
      <c r="C413" s="69"/>
      <c r="D413" s="13" t="s">
        <v>144</v>
      </c>
      <c r="E413" s="14" t="s">
        <v>148</v>
      </c>
      <c r="F413" s="14" t="s">
        <v>584</v>
      </c>
      <c r="G413" s="14" t="s">
        <v>282</v>
      </c>
      <c r="H413" s="15">
        <v>97.995609999999999</v>
      </c>
      <c r="I413" s="15">
        <v>97.995609999999999</v>
      </c>
    </row>
    <row r="414" spans="1:9" s="7" customFormat="1" ht="44.25" hidden="1" customHeight="1">
      <c r="A414" s="67" t="s">
        <v>81</v>
      </c>
      <c r="B414" s="79" t="s">
        <v>504</v>
      </c>
      <c r="C414" s="4" t="s">
        <v>41</v>
      </c>
      <c r="D414" s="13"/>
      <c r="E414" s="13"/>
      <c r="F414" s="13"/>
      <c r="G414" s="13"/>
      <c r="H414" s="15">
        <f>H415</f>
        <v>0</v>
      </c>
      <c r="I414" s="15">
        <f>I415</f>
        <v>0</v>
      </c>
    </row>
    <row r="415" spans="1:9" s="7" customFormat="1" ht="40.5" hidden="1" customHeight="1">
      <c r="A415" s="69"/>
      <c r="B415" s="81"/>
      <c r="C415" s="4" t="s">
        <v>147</v>
      </c>
      <c r="D415" s="13" t="s">
        <v>144</v>
      </c>
      <c r="E415" s="13" t="s">
        <v>148</v>
      </c>
      <c r="F415" s="13" t="s">
        <v>505</v>
      </c>
      <c r="G415" s="13" t="s">
        <v>345</v>
      </c>
      <c r="H415" s="15"/>
      <c r="I415" s="15"/>
    </row>
    <row r="416" spans="1:9" s="7" customFormat="1" ht="23.4" customHeight="1">
      <c r="A416" s="121" t="s">
        <v>81</v>
      </c>
      <c r="B416" s="94" t="s">
        <v>234</v>
      </c>
      <c r="C416" s="4" t="s">
        <v>41</v>
      </c>
      <c r="D416" s="13"/>
      <c r="E416" s="13"/>
      <c r="F416" s="13"/>
      <c r="G416" s="13"/>
      <c r="H416" s="15">
        <f>H417</f>
        <v>150.12</v>
      </c>
      <c r="I416" s="15">
        <f>I417</f>
        <v>150.12</v>
      </c>
    </row>
    <row r="417" spans="1:9" s="7" customFormat="1" ht="43.5" customHeight="1">
      <c r="A417" s="121"/>
      <c r="B417" s="94"/>
      <c r="C417" s="4" t="s">
        <v>147</v>
      </c>
      <c r="D417" s="13" t="s">
        <v>144</v>
      </c>
      <c r="E417" s="13" t="s">
        <v>235</v>
      </c>
      <c r="F417" s="13" t="s">
        <v>503</v>
      </c>
      <c r="G417" s="13" t="s">
        <v>55</v>
      </c>
      <c r="H417" s="15">
        <v>150.12</v>
      </c>
      <c r="I417" s="15">
        <v>150.12</v>
      </c>
    </row>
    <row r="421" spans="1:9">
      <c r="A421" t="s">
        <v>623</v>
      </c>
    </row>
    <row r="422" spans="1:9">
      <c r="A422" t="s">
        <v>624</v>
      </c>
    </row>
    <row r="423" spans="1:9">
      <c r="A423" t="s">
        <v>625</v>
      </c>
      <c r="F423" s="5" t="s">
        <v>626</v>
      </c>
    </row>
    <row r="427" spans="1:9">
      <c r="A427" s="55" t="s">
        <v>622</v>
      </c>
    </row>
    <row r="428" spans="1:9">
      <c r="A428" s="55" t="s">
        <v>627</v>
      </c>
    </row>
  </sheetData>
  <mergeCells count="203">
    <mergeCell ref="A151:A163"/>
    <mergeCell ref="C152:C163"/>
    <mergeCell ref="A129:A150"/>
    <mergeCell ref="B167:B169"/>
    <mergeCell ref="B170:B175"/>
    <mergeCell ref="A164:A177"/>
    <mergeCell ref="C165:C177"/>
    <mergeCell ref="B46:B48"/>
    <mergeCell ref="B52:B53"/>
    <mergeCell ref="B55:B57"/>
    <mergeCell ref="C76:C77"/>
    <mergeCell ref="A96:A98"/>
    <mergeCell ref="B96:B98"/>
    <mergeCell ref="A103:A105"/>
    <mergeCell ref="B103:B105"/>
    <mergeCell ref="A99:A102"/>
    <mergeCell ref="B99:B102"/>
    <mergeCell ref="C101:C102"/>
    <mergeCell ref="C130:C150"/>
    <mergeCell ref="B176:B177"/>
    <mergeCell ref="B81:B84"/>
    <mergeCell ref="C83:C84"/>
    <mergeCell ref="A78:A80"/>
    <mergeCell ref="B78:B80"/>
    <mergeCell ref="B90:B95"/>
    <mergeCell ref="C92:C95"/>
    <mergeCell ref="A81:A84"/>
    <mergeCell ref="B49:B50"/>
    <mergeCell ref="B63:B65"/>
    <mergeCell ref="C11:C73"/>
    <mergeCell ref="A74:A77"/>
    <mergeCell ref="B74:B77"/>
    <mergeCell ref="B12:B14"/>
    <mergeCell ref="B31:B32"/>
    <mergeCell ref="B33:B34"/>
    <mergeCell ref="B35:B36"/>
    <mergeCell ref="C398:C400"/>
    <mergeCell ref="A409:A413"/>
    <mergeCell ref="C411:C413"/>
    <mergeCell ref="A414:A415"/>
    <mergeCell ref="B414:B415"/>
    <mergeCell ref="A378:A379"/>
    <mergeCell ref="B378:B379"/>
    <mergeCell ref="A394:A395"/>
    <mergeCell ref="B394:B395"/>
    <mergeCell ref="B407:B408"/>
    <mergeCell ref="C403:C408"/>
    <mergeCell ref="A401:A408"/>
    <mergeCell ref="C382:C389"/>
    <mergeCell ref="C392:C393"/>
    <mergeCell ref="A390:A393"/>
    <mergeCell ref="A8:A9"/>
    <mergeCell ref="B8:B9"/>
    <mergeCell ref="B312:B313"/>
    <mergeCell ref="A314:A315"/>
    <mergeCell ref="B314:B315"/>
    <mergeCell ref="B320:B321"/>
    <mergeCell ref="C357:C360"/>
    <mergeCell ref="A368:A372"/>
    <mergeCell ref="A336:A337"/>
    <mergeCell ref="B336:B337"/>
    <mergeCell ref="A338:A344"/>
    <mergeCell ref="A345:A348"/>
    <mergeCell ref="B345:B348"/>
    <mergeCell ref="A316:A317"/>
    <mergeCell ref="B316:B317"/>
    <mergeCell ref="A318:A319"/>
    <mergeCell ref="B318:B319"/>
    <mergeCell ref="A85:A89"/>
    <mergeCell ref="B85:B89"/>
    <mergeCell ref="C87:C89"/>
    <mergeCell ref="A90:A95"/>
    <mergeCell ref="A178:A182"/>
    <mergeCell ref="B178:B182"/>
    <mergeCell ref="A292:A295"/>
    <mergeCell ref="B292:B295"/>
    <mergeCell ref="A270:A271"/>
    <mergeCell ref="A416:A417"/>
    <mergeCell ref="B416:B417"/>
    <mergeCell ref="B405:B406"/>
    <mergeCell ref="A380:A389"/>
    <mergeCell ref="A396:A400"/>
    <mergeCell ref="A1:I1"/>
    <mergeCell ref="B43:B45"/>
    <mergeCell ref="B17:B18"/>
    <mergeCell ref="A111:A128"/>
    <mergeCell ref="B41:B42"/>
    <mergeCell ref="B24:B25"/>
    <mergeCell ref="A10:A73"/>
    <mergeCell ref="C112:C128"/>
    <mergeCell ref="A109:A110"/>
    <mergeCell ref="B109:B110"/>
    <mergeCell ref="A106:A108"/>
    <mergeCell ref="B106:B108"/>
    <mergeCell ref="A2:I2"/>
    <mergeCell ref="A4:A7"/>
    <mergeCell ref="B4:B7"/>
    <mergeCell ref="C4:C7"/>
    <mergeCell ref="D4:G4"/>
    <mergeCell ref="D5:D7"/>
    <mergeCell ref="E5:E7"/>
    <mergeCell ref="F5:F7"/>
    <mergeCell ref="G5:G7"/>
    <mergeCell ref="H6:H7"/>
    <mergeCell ref="I6:I7"/>
    <mergeCell ref="H4:I5"/>
    <mergeCell ref="B270:B271"/>
    <mergeCell ref="B290:B291"/>
    <mergeCell ref="B220:B224"/>
    <mergeCell ref="A214:A215"/>
    <mergeCell ref="B214:B215"/>
    <mergeCell ref="A216:A217"/>
    <mergeCell ref="B216:B217"/>
    <mergeCell ref="A218:A219"/>
    <mergeCell ref="B218:B219"/>
    <mergeCell ref="B259:B260"/>
    <mergeCell ref="A263:A265"/>
    <mergeCell ref="B263:B265"/>
    <mergeCell ref="B266:B267"/>
    <mergeCell ref="A211:A213"/>
    <mergeCell ref="B211:B213"/>
    <mergeCell ref="A183:A186"/>
    <mergeCell ref="A192:A210"/>
    <mergeCell ref="B209:B210"/>
    <mergeCell ref="A261:A262"/>
    <mergeCell ref="B261:B262"/>
    <mergeCell ref="B284:B286"/>
    <mergeCell ref="C288:C289"/>
    <mergeCell ref="B287:B289"/>
    <mergeCell ref="C227:C237"/>
    <mergeCell ref="C238:C241"/>
    <mergeCell ref="A225:A243"/>
    <mergeCell ref="C242:C243"/>
    <mergeCell ref="A253:A254"/>
    <mergeCell ref="B253:B254"/>
    <mergeCell ref="A255:A256"/>
    <mergeCell ref="B255:B256"/>
    <mergeCell ref="A257:A258"/>
    <mergeCell ref="C249:C252"/>
    <mergeCell ref="A244:A252"/>
    <mergeCell ref="C184:C186"/>
    <mergeCell ref="B257:B258"/>
    <mergeCell ref="A259:A260"/>
    <mergeCell ref="B365:B366"/>
    <mergeCell ref="A373:A377"/>
    <mergeCell ref="A349:A355"/>
    <mergeCell ref="B353:B354"/>
    <mergeCell ref="A356:A360"/>
    <mergeCell ref="A361:A364"/>
    <mergeCell ref="B361:B364"/>
    <mergeCell ref="C375:C376"/>
    <mergeCell ref="A310:A311"/>
    <mergeCell ref="B310:B311"/>
    <mergeCell ref="B357:B359"/>
    <mergeCell ref="C321:C323"/>
    <mergeCell ref="A320:A323"/>
    <mergeCell ref="A324:A328"/>
    <mergeCell ref="B324:B328"/>
    <mergeCell ref="C370:C372"/>
    <mergeCell ref="A329:A335"/>
    <mergeCell ref="A365:A366"/>
    <mergeCell ref="B343:B344"/>
    <mergeCell ref="C340:C341"/>
    <mergeCell ref="A284:A286"/>
    <mergeCell ref="A306:A307"/>
    <mergeCell ref="B306:B307"/>
    <mergeCell ref="A308:A309"/>
    <mergeCell ref="B308:B309"/>
    <mergeCell ref="A312:A313"/>
    <mergeCell ref="A296:A297"/>
    <mergeCell ref="B296:B297"/>
    <mergeCell ref="A300:A301"/>
    <mergeCell ref="B300:B301"/>
    <mergeCell ref="A302:A303"/>
    <mergeCell ref="B302:B303"/>
    <mergeCell ref="A298:A299"/>
    <mergeCell ref="B298:B299"/>
    <mergeCell ref="A304:A305"/>
    <mergeCell ref="B304:B305"/>
    <mergeCell ref="C285:C286"/>
    <mergeCell ref="A187:A191"/>
    <mergeCell ref="C188:C191"/>
    <mergeCell ref="C193:C204"/>
    <mergeCell ref="B189:B191"/>
    <mergeCell ref="C264:C265"/>
    <mergeCell ref="A290:A291"/>
    <mergeCell ref="C206:C210"/>
    <mergeCell ref="A220:A224"/>
    <mergeCell ref="C245:C248"/>
    <mergeCell ref="A287:A289"/>
    <mergeCell ref="A274:A277"/>
    <mergeCell ref="B274:B277"/>
    <mergeCell ref="A278:A279"/>
    <mergeCell ref="B278:B279"/>
    <mergeCell ref="A280:A281"/>
    <mergeCell ref="B280:B281"/>
    <mergeCell ref="A272:A273"/>
    <mergeCell ref="B272:B273"/>
    <mergeCell ref="A268:A269"/>
    <mergeCell ref="B268:B269"/>
    <mergeCell ref="A266:A267"/>
    <mergeCell ref="A282:A283"/>
    <mergeCell ref="B282:B283"/>
  </mergeCells>
  <pageMargins left="0.31496062992125984" right="0.31496062992125984" top="0.55118110236220474" bottom="0.55118110236220474" header="0" footer="0"/>
  <pageSetup paperSize="9" scale="97" fitToHeight="100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10</vt:lpstr>
      <vt:lpstr>приложение 9</vt:lpstr>
      <vt:lpstr>'приложение 10'!Заголовки_для_печати</vt:lpstr>
      <vt:lpstr>'приложение 9'!Заголовки_для_печати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Бакланова</dc:creator>
  <cp:lastModifiedBy>user</cp:lastModifiedBy>
  <cp:lastPrinted>2017-05-15T09:52:19Z</cp:lastPrinted>
  <dcterms:created xsi:type="dcterms:W3CDTF">2015-01-30T09:38:30Z</dcterms:created>
  <dcterms:modified xsi:type="dcterms:W3CDTF">2017-05-23T02:38:27Z</dcterms:modified>
</cp:coreProperties>
</file>