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456" windowHeight="11832" activeTab="1"/>
  </bookViews>
  <sheets>
    <sheet name="приложение 10" sheetId="1" r:id="rId1"/>
    <sheet name="приложение 9" sheetId="3" r:id="rId2"/>
  </sheets>
  <definedNames>
    <definedName name="_xlnm.Print_Titles" localSheetId="0">'приложение 10'!$4:$6</definedName>
    <definedName name="_xlnm.Print_Titles" localSheetId="1">'приложение 9'!$4:$7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4" i="3"/>
  <c r="D98" i="1"/>
  <c r="E437"/>
  <c r="D437"/>
  <c r="E401"/>
  <c r="D401"/>
  <c r="E354"/>
  <c r="D354"/>
  <c r="H274" i="3"/>
  <c r="E553" i="1"/>
  <c r="E549" s="1"/>
  <c r="D553"/>
  <c r="D545" s="1"/>
  <c r="D541" s="1"/>
  <c r="E537"/>
  <c r="D537"/>
  <c r="E527"/>
  <c r="D527"/>
  <c r="E528"/>
  <c r="D528"/>
  <c r="I351" i="3"/>
  <c r="H351"/>
  <c r="E520" i="1"/>
  <c r="E512" s="1"/>
  <c r="D520"/>
  <c r="D512" s="1"/>
  <c r="E519"/>
  <c r="E511" s="1"/>
  <c r="D519"/>
  <c r="D511" s="1"/>
  <c r="E518"/>
  <c r="D518"/>
  <c r="E503"/>
  <c r="D503"/>
  <c r="E495"/>
  <c r="D495"/>
  <c r="E494"/>
  <c r="D494"/>
  <c r="E479"/>
  <c r="D479"/>
  <c r="E454"/>
  <c r="D454"/>
  <c r="E447"/>
  <c r="E439" s="1"/>
  <c r="D447"/>
  <c r="D439" s="1"/>
  <c r="E446"/>
  <c r="E438" s="1"/>
  <c r="D446"/>
  <c r="D438" s="1"/>
  <c r="E431"/>
  <c r="D431"/>
  <c r="E430"/>
  <c r="E402" s="1"/>
  <c r="D430"/>
  <c r="D402" s="1"/>
  <c r="E413"/>
  <c r="E403" s="1"/>
  <c r="D413"/>
  <c r="D403" s="1"/>
  <c r="E395"/>
  <c r="D395"/>
  <c r="E394"/>
  <c r="D394"/>
  <c r="E393"/>
  <c r="D393"/>
  <c r="I289" i="3"/>
  <c r="H289"/>
  <c r="I286"/>
  <c r="H286"/>
  <c r="E385" i="1"/>
  <c r="E345" s="1"/>
  <c r="D385"/>
  <c r="D345" s="1"/>
  <c r="E386"/>
  <c r="D386"/>
  <c r="E379"/>
  <c r="D379"/>
  <c r="D371"/>
  <c r="E371"/>
  <c r="E347" s="1"/>
  <c r="E362"/>
  <c r="D362"/>
  <c r="D346" s="1"/>
  <c r="E339"/>
  <c r="D339"/>
  <c r="E331"/>
  <c r="D331"/>
  <c r="E323"/>
  <c r="E299" s="1"/>
  <c r="D323"/>
  <c r="D299" s="1"/>
  <c r="E314"/>
  <c r="D314"/>
  <c r="E306"/>
  <c r="E298" s="1"/>
  <c r="D306"/>
  <c r="D298" s="1"/>
  <c r="E259"/>
  <c r="D259"/>
  <c r="E251"/>
  <c r="D251"/>
  <c r="E226"/>
  <c r="D226"/>
  <c r="E211"/>
  <c r="D211"/>
  <c r="E210"/>
  <c r="D210"/>
  <c r="E203"/>
  <c r="D203"/>
  <c r="E202"/>
  <c r="D202"/>
  <c r="D170"/>
  <c r="D178"/>
  <c r="E187"/>
  <c r="D187"/>
  <c r="E171"/>
  <c r="D171"/>
  <c r="E170"/>
  <c r="E163"/>
  <c r="E159" s="1"/>
  <c r="D163"/>
  <c r="D159" s="1"/>
  <c r="E155"/>
  <c r="E131" s="1"/>
  <c r="D155"/>
  <c r="D131" s="1"/>
  <c r="E154"/>
  <c r="D154"/>
  <c r="E153"/>
  <c r="E129" s="1"/>
  <c r="D153"/>
  <c r="D129" s="1"/>
  <c r="E138"/>
  <c r="E135" s="1"/>
  <c r="D138"/>
  <c r="D135" s="1"/>
  <c r="E123"/>
  <c r="D123"/>
  <c r="E122"/>
  <c r="D122"/>
  <c r="E114"/>
  <c r="D114"/>
  <c r="E115"/>
  <c r="D115"/>
  <c r="E105"/>
  <c r="E106"/>
  <c r="D105"/>
  <c r="E107"/>
  <c r="D107"/>
  <c r="D106"/>
  <c r="E98"/>
  <c r="D97"/>
  <c r="E97"/>
  <c r="E99"/>
  <c r="D99"/>
  <c r="D91" s="1"/>
  <c r="D549" l="1"/>
  <c r="D347"/>
  <c r="E346"/>
  <c r="D90"/>
  <c r="E545"/>
  <c r="E541" s="1"/>
  <c r="E103"/>
  <c r="E83"/>
  <c r="D83"/>
  <c r="E82"/>
  <c r="I364" i="3" l="1"/>
  <c r="I363" s="1"/>
  <c r="H364"/>
  <c r="H363" s="1"/>
  <c r="I365"/>
  <c r="H365"/>
  <c r="I350"/>
  <c r="H350"/>
  <c r="I356"/>
  <c r="I355" s="1"/>
  <c r="H356"/>
  <c r="H355" s="1"/>
  <c r="I361"/>
  <c r="H361"/>
  <c r="I335"/>
  <c r="H335"/>
  <c r="I343"/>
  <c r="H343"/>
  <c r="I338"/>
  <c r="I337" s="1"/>
  <c r="H338"/>
  <c r="H337" s="1"/>
  <c r="H326"/>
  <c r="H325" s="1"/>
  <c r="H323" s="1"/>
  <c r="H324"/>
  <c r="I331"/>
  <c r="H331"/>
  <c r="I326"/>
  <c r="I325" s="1"/>
  <c r="I323" s="1"/>
  <c r="I320"/>
  <c r="I319" s="1"/>
  <c r="H320"/>
  <c r="H319" s="1"/>
  <c r="I315"/>
  <c r="H315"/>
  <c r="H349" l="1"/>
  <c r="I349"/>
  <c r="H322"/>
  <c r="I334"/>
  <c r="H334"/>
  <c r="H336"/>
  <c r="I314" l="1"/>
  <c r="I312" s="1"/>
  <c r="H314"/>
  <c r="H312" s="1"/>
  <c r="I300"/>
  <c r="I299" s="1"/>
  <c r="H300"/>
  <c r="H299" s="1"/>
  <c r="H297"/>
  <c r="I297"/>
  <c r="I298"/>
  <c r="H298"/>
  <c r="I305"/>
  <c r="H305"/>
  <c r="I303"/>
  <c r="H303"/>
  <c r="I279"/>
  <c r="H279"/>
  <c r="I284" l="1"/>
  <c r="H284"/>
  <c r="I281"/>
  <c r="H281"/>
  <c r="I274"/>
  <c r="H194"/>
  <c r="I179"/>
  <c r="I178" s="1"/>
  <c r="I147"/>
  <c r="H147"/>
  <c r="I133"/>
  <c r="H108"/>
  <c r="I92"/>
  <c r="H133"/>
  <c r="H92"/>
  <c r="I273" l="1"/>
  <c r="H273"/>
  <c r="I87"/>
  <c r="I86" s="1"/>
  <c r="H87"/>
  <c r="H86" s="1"/>
  <c r="I83"/>
  <c r="I82" s="1"/>
  <c r="E67" i="1" s="1"/>
  <c r="H83" i="3"/>
  <c r="H82" s="1"/>
  <c r="D67" i="1" s="1"/>
  <c r="I80" i="3"/>
  <c r="I79" s="1"/>
  <c r="E59" i="1" s="1"/>
  <c r="H80" i="3"/>
  <c r="H79" s="1"/>
  <c r="D59" i="1" s="1"/>
  <c r="I70" i="3"/>
  <c r="I69" s="1"/>
  <c r="E51" i="1" s="1"/>
  <c r="H70" i="3"/>
  <c r="H69" s="1"/>
  <c r="D51" i="1" s="1"/>
  <c r="I67" i="3"/>
  <c r="I66" s="1"/>
  <c r="E43" i="1" s="1"/>
  <c r="H67" i="3"/>
  <c r="H66" s="1"/>
  <c r="D43" i="1" s="1"/>
  <c r="I62" i="3"/>
  <c r="I61" s="1"/>
  <c r="E35" i="1" s="1"/>
  <c r="H62" i="3"/>
  <c r="I58"/>
  <c r="H58"/>
  <c r="I55"/>
  <c r="H55"/>
  <c r="H54" l="1"/>
  <c r="D18" i="1"/>
  <c r="H61" i="3"/>
  <c r="D35" i="1"/>
  <c r="I54" i="3"/>
  <c r="E18" i="1"/>
  <c r="I255" i="3"/>
  <c r="H255"/>
  <c r="I268"/>
  <c r="H268"/>
  <c r="I266"/>
  <c r="H266"/>
  <c r="I262"/>
  <c r="H262"/>
  <c r="I258"/>
  <c r="H258"/>
  <c r="I256"/>
  <c r="H256"/>
  <c r="I250"/>
  <c r="H250"/>
  <c r="I246"/>
  <c r="H246"/>
  <c r="I244"/>
  <c r="H244"/>
  <c r="I242"/>
  <c r="H242"/>
  <c r="I239"/>
  <c r="H239"/>
  <c r="I254" l="1"/>
  <c r="H254"/>
  <c r="H237"/>
  <c r="I235"/>
  <c r="H235"/>
  <c r="I232"/>
  <c r="H232"/>
  <c r="H218" l="1"/>
  <c r="I218"/>
  <c r="I210" s="1"/>
  <c r="I209" s="1"/>
  <c r="H223"/>
  <c r="I223"/>
  <c r="I226"/>
  <c r="H226"/>
  <c r="I203"/>
  <c r="I201"/>
  <c r="E178" i="1" s="1"/>
  <c r="H203" i="3"/>
  <c r="H201"/>
  <c r="H222" l="1"/>
  <c r="I222"/>
  <c r="I207"/>
  <c r="H208"/>
  <c r="H210"/>
  <c r="H207" s="1"/>
  <c r="I200"/>
  <c r="H200"/>
  <c r="I194"/>
  <c r="I195"/>
  <c r="H195"/>
  <c r="H193" s="1"/>
  <c r="I183"/>
  <c r="H184"/>
  <c r="H183" s="1"/>
  <c r="H179"/>
  <c r="H178" s="1"/>
  <c r="I175"/>
  <c r="I174" s="1"/>
  <c r="H175"/>
  <c r="H174" s="1"/>
  <c r="H205" l="1"/>
  <c r="I193"/>
  <c r="I172"/>
  <c r="H209"/>
  <c r="H172"/>
  <c r="I108" l="1"/>
  <c r="I107" s="1"/>
  <c r="H107"/>
  <c r="H91"/>
  <c r="I11" l="1"/>
  <c r="H18" l="1"/>
  <c r="H11" l="1"/>
  <c r="H10" s="1"/>
  <c r="H9" s="1"/>
  <c r="D82" i="1"/>
  <c r="I10" i="3"/>
  <c r="I9" s="1"/>
  <c r="E509" i="1"/>
  <c r="D509"/>
  <c r="D507" s="1"/>
  <c r="E499"/>
  <c r="D499"/>
  <c r="E485"/>
  <c r="D485"/>
  <c r="E471"/>
  <c r="E463" s="1"/>
  <c r="D471"/>
  <c r="D463" s="1"/>
  <c r="E470"/>
  <c r="D470"/>
  <c r="D462" s="1"/>
  <c r="D459" l="1"/>
  <c r="E423"/>
  <c r="E405" s="1"/>
  <c r="D423"/>
  <c r="D405" s="1"/>
  <c r="D399" s="1"/>
  <c r="E327"/>
  <c r="D327"/>
  <c r="E319"/>
  <c r="D319"/>
  <c r="E291"/>
  <c r="D291"/>
  <c r="E283"/>
  <c r="D283"/>
  <c r="E275"/>
  <c r="D275"/>
  <c r="E267"/>
  <c r="E219" s="1"/>
  <c r="D267"/>
  <c r="D219" s="1"/>
  <c r="E247"/>
  <c r="D247"/>
  <c r="E242"/>
  <c r="D242"/>
  <c r="E234"/>
  <c r="E218" s="1"/>
  <c r="D234"/>
  <c r="D218" s="1"/>
  <c r="E75"/>
  <c r="D75"/>
  <c r="E55"/>
  <c r="D55"/>
  <c r="E26"/>
  <c r="D26"/>
  <c r="D23" l="1"/>
  <c r="D10"/>
  <c r="D71"/>
  <c r="D11"/>
  <c r="E23"/>
  <c r="E10"/>
  <c r="E71"/>
  <c r="E11"/>
  <c r="D435"/>
  <c r="D409"/>
  <c r="D195"/>
  <c r="D391"/>
  <c r="D427"/>
  <c r="E391"/>
  <c r="E151"/>
  <c r="D151"/>
  <c r="D215" l="1"/>
  <c r="D295"/>
  <c r="E487" l="1"/>
  <c r="D487"/>
  <c r="E486"/>
  <c r="D486"/>
  <c r="I324" i="3"/>
  <c r="I248"/>
  <c r="H248"/>
  <c r="H231" s="1"/>
  <c r="I237"/>
  <c r="I173"/>
  <c r="I170" s="1"/>
  <c r="H173"/>
  <c r="H170" s="1"/>
  <c r="I231" l="1"/>
  <c r="I230" s="1"/>
  <c r="E47" i="1"/>
  <c r="D146"/>
  <c r="D15"/>
  <c r="E146"/>
  <c r="D483"/>
  <c r="D95"/>
  <c r="D111"/>
  <c r="E111"/>
  <c r="D194"/>
  <c r="D191" s="1"/>
  <c r="D199"/>
  <c r="D47"/>
  <c r="D119"/>
  <c r="E31"/>
  <c r="E39"/>
  <c r="I91" i="3"/>
  <c r="D63" i="1"/>
  <c r="D7"/>
  <c r="I271" i="3"/>
  <c r="H198"/>
  <c r="H252"/>
  <c r="I198"/>
  <c r="I208"/>
  <c r="I205" s="1"/>
  <c r="I322"/>
  <c r="H295"/>
  <c r="I252"/>
  <c r="I348"/>
  <c r="H271"/>
  <c r="I146"/>
  <c r="I132" s="1"/>
  <c r="I295"/>
  <c r="I336"/>
  <c r="H230"/>
  <c r="H348"/>
  <c r="E143" i="1" l="1"/>
  <c r="E130"/>
  <c r="D130"/>
  <c r="D127" s="1"/>
  <c r="D103"/>
  <c r="I90" i="3"/>
  <c r="I89" s="1"/>
  <c r="D143" i="1"/>
  <c r="E79"/>
  <c r="D79"/>
  <c r="D532"/>
  <c r="E127"/>
  <c r="H146" i="3"/>
  <c r="H132" s="1"/>
  <c r="I8"/>
  <c r="E63" i="1"/>
  <c r="D31"/>
  <c r="E7"/>
  <c r="E15"/>
  <c r="H8" i="3"/>
  <c r="D39" i="1"/>
  <c r="H90" i="3" l="1"/>
  <c r="H89" s="1"/>
  <c r="E462" i="1"/>
  <c r="D383"/>
  <c r="E335"/>
  <c r="D335"/>
  <c r="E263"/>
  <c r="D263"/>
  <c r="D343" l="1"/>
  <c r="E532"/>
  <c r="D359"/>
  <c r="E359"/>
  <c r="E383"/>
  <c r="E194" l="1"/>
  <c r="E516" l="1"/>
  <c r="D516"/>
  <c r="E475"/>
  <c r="D475"/>
  <c r="E443"/>
  <c r="D443"/>
  <c r="E375"/>
  <c r="D375"/>
  <c r="E367"/>
  <c r="D367"/>
  <c r="E351"/>
  <c r="D351"/>
  <c r="E311"/>
  <c r="D311"/>
  <c r="E303"/>
  <c r="D303"/>
  <c r="E287"/>
  <c r="D287"/>
  <c r="E279"/>
  <c r="D279"/>
  <c r="E271"/>
  <c r="E255"/>
  <c r="D255"/>
  <c r="E239"/>
  <c r="D239"/>
  <c r="E231"/>
  <c r="D231"/>
  <c r="E183"/>
  <c r="D183"/>
  <c r="E175"/>
  <c r="D175"/>
  <c r="E119"/>
  <c r="E92"/>
  <c r="D92"/>
  <c r="D89"/>
  <c r="E90"/>
  <c r="E95"/>
  <c r="E91"/>
  <c r="D419" l="1"/>
  <c r="E419"/>
  <c r="D223"/>
  <c r="E223"/>
  <c r="E409"/>
  <c r="E451"/>
  <c r="D491"/>
  <c r="D207"/>
  <c r="E199"/>
  <c r="E195"/>
  <c r="D271"/>
  <c r="D167"/>
  <c r="E427"/>
  <c r="D451"/>
  <c r="D467"/>
  <c r="E207"/>
  <c r="E467"/>
  <c r="E483"/>
  <c r="E89"/>
  <c r="E87" s="1"/>
  <c r="E295"/>
  <c r="E459"/>
  <c r="E491"/>
  <c r="E524"/>
  <c r="D524"/>
  <c r="D87"/>
  <c r="E191" l="1"/>
  <c r="E507"/>
  <c r="E167"/>
  <c r="E399"/>
  <c r="E435"/>
  <c r="E215"/>
  <c r="E343"/>
</calcChain>
</file>

<file path=xl/sharedStrings.xml><?xml version="1.0" encoding="utf-8"?>
<sst xmlns="http://schemas.openxmlformats.org/spreadsheetml/2006/main" count="2091" uniqueCount="553">
  <si>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</si>
  <si>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</si>
  <si>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</si>
  <si>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</t>
  </si>
  <si>
    <t>факт</t>
  </si>
  <si>
    <t>муниципальная программа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</si>
  <si>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</si>
  <si>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</si>
  <si>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</si>
  <si>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</si>
  <si>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>районный бюджет</t>
  </si>
  <si>
    <t>бюджеты поселений</t>
  </si>
  <si>
    <t xml:space="preserve">внебюджетные  источники                 </t>
  </si>
  <si>
    <t>юридические лица</t>
  </si>
  <si>
    <t>Мероприятие программы 1</t>
  </si>
  <si>
    <t>Подпрограмма 1</t>
  </si>
  <si>
    <t xml:space="preserve">федеральный бюджет    </t>
  </si>
  <si>
    <t xml:space="preserve">федеральный бюджет </t>
  </si>
  <si>
    <t>Муниципальная программа  "Развитие образования Шушенского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</si>
  <si>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</si>
  <si>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Мероприятие программы 2</t>
  </si>
  <si>
    <t>Мероприятие программы 3</t>
  </si>
  <si>
    <t>Мероприятие программы 4</t>
  </si>
  <si>
    <t>Мероприятие программы 5</t>
  </si>
  <si>
    <t>Мероприятие программы 6</t>
  </si>
  <si>
    <t>Мероприятие программы 7</t>
  </si>
  <si>
    <t>Мероприятие программы 8</t>
  </si>
  <si>
    <t>Обеспечение деятельности (оказание услуг) подведомственных учреждений</t>
  </si>
  <si>
    <t>Статус (муниципальная программа, подпрограмма)</t>
  </si>
  <si>
    <t>Наименование  программы, подпрограммы, мероприятия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</si>
  <si>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</si>
  <si>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</si>
  <si>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</si>
  <si>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</si>
  <si>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</si>
  <si>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</si>
  <si>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 xml:space="preserve">всего расходные обязательства </t>
  </si>
  <si>
    <t>в том числе по ГРБС: Управление образования администрации Шушенского района</t>
  </si>
  <si>
    <t>078</t>
  </si>
  <si>
    <t xml:space="preserve">Подпрограмма 1. "Развитие дошкольного, общего и дополнительного образования" </t>
  </si>
  <si>
    <t>0701</t>
  </si>
  <si>
    <t>0702</t>
  </si>
  <si>
    <t>0707</t>
  </si>
  <si>
    <t>1003</t>
  </si>
  <si>
    <t>1004</t>
  </si>
  <si>
    <t>360</t>
  </si>
  <si>
    <t>0709</t>
  </si>
  <si>
    <t>Основное мероприятие 1</t>
  </si>
  <si>
    <t xml:space="preserve">в том числе по ГРБС: </t>
  </si>
  <si>
    <t>Управление образования администрации Шушенского района</t>
  </si>
  <si>
    <t>Основное мероприятие 2</t>
  </si>
  <si>
    <t>Основное мероприятие 3</t>
  </si>
  <si>
    <t>Основное мероприятие 4</t>
  </si>
  <si>
    <t>Основное мероприятие 5</t>
  </si>
  <si>
    <t>Основное мероприятие 6</t>
  </si>
  <si>
    <t>Основное мероприятие 7</t>
  </si>
  <si>
    <t>Основное мероприятие 8</t>
  </si>
  <si>
    <t>Муниципальная программа "Развитие культуры Шушенского района"</t>
  </si>
  <si>
    <t>в том числе по ГРБС: Отдел культуры администрации Шушенского района</t>
  </si>
  <si>
    <t>Подпрограмма 1. "Культурное наследие"</t>
  </si>
  <si>
    <t>058</t>
  </si>
  <si>
    <t>0801</t>
  </si>
  <si>
    <t>Подпрограмма 2. "Искусство и народное творчество"</t>
  </si>
  <si>
    <t>0804</t>
  </si>
  <si>
    <t>Подпрограмма 3. "Дополнительное образование в области культуры"</t>
  </si>
  <si>
    <t>0113</t>
  </si>
  <si>
    <t>Муниципальная программа "Система социальной защиты населения Шушенского района"</t>
  </si>
  <si>
    <t>в том числе по ГРБС:</t>
  </si>
  <si>
    <t>Управление социальной защиты населения администрации Шушенского района</t>
  </si>
  <si>
    <t>147</t>
  </si>
  <si>
    <t>в том числе по ГРБС: Управление социальной защиты населения администрации Шушенского района</t>
  </si>
  <si>
    <t>1006</t>
  </si>
  <si>
    <t>Доплаты к пенсиям муниципальных служащих</t>
  </si>
  <si>
    <t>1001</t>
  </si>
  <si>
    <t>в том числе по ГРБС:  Управление социальной защиты населения администрации Шушенского района</t>
  </si>
  <si>
    <t>Организация отдыха, оздоровление и развитие творческих способностей детей и подростков</t>
  </si>
  <si>
    <t>Содержание учреждений социального обслуживания населения (в соответствии с Законом края от 10 декабря 2004 года № 12-2705 «О социальном обслуживании населения»)</t>
  </si>
  <si>
    <t>1002</t>
  </si>
  <si>
    <t>Организация деятельности органов управления системой социальной защиты населения</t>
  </si>
  <si>
    <t>Муниципальная программа «Развитие малого и среднего предпринимательства на территории района»</t>
  </si>
  <si>
    <t>Администрация Шушенского района</t>
  </si>
  <si>
    <t>009</t>
  </si>
  <si>
    <t xml:space="preserve">Основное мероприятие 1. </t>
  </si>
  <si>
    <t>в том числе по ГРБС: Администрация Шушенского района</t>
  </si>
  <si>
    <t>0412</t>
  </si>
  <si>
    <t>810</t>
  </si>
  <si>
    <t xml:space="preserve">Основное мероприятие 2. 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</si>
  <si>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</si>
  <si>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</t>
  </si>
  <si>
    <t>Муниципальная программа "Молодежь Шушенского района в XXI"</t>
  </si>
  <si>
    <t>Подпрограмма 1. "Вовлечение молодежи Шушенского района в социальную практику"</t>
  </si>
  <si>
    <t xml:space="preserve">в том числе по ГРБС:  </t>
  </si>
  <si>
    <t>Поддержка деятельности муниципальных молодежных центров</t>
  </si>
  <si>
    <t xml:space="preserve">Вручение молодежной премии Главы Шушенского района </t>
  </si>
  <si>
    <t>Поддержка деятельности муниципальных молодежных центров, за счет средств районного бюджета</t>
  </si>
  <si>
    <t>Подпрограмма 2. "Патриотическое воспитание молодежи Шушенского района"</t>
  </si>
  <si>
    <t>Реализация мероприятий, проектов, программ, направленных на патриотическое воспитание подростков и молодежи</t>
  </si>
  <si>
    <t>Реализация мероприятий по изучению истории Отечества и краеведению</t>
  </si>
  <si>
    <t>Реализация мероприятий, проектов, программ по развитию добровольческого движения в районе</t>
  </si>
  <si>
    <t>Развитие системы патриотического воспитания в рамках деятельности муниципальных молодежных центров, за счет средств районного бюджета</t>
  </si>
  <si>
    <t>Муниципальная программа  "Развитие физической культуры и спорта Шушенского района"</t>
  </si>
  <si>
    <t>в том числе по ГРБС:  Администрация Шушенского района</t>
  </si>
  <si>
    <t>1102</t>
  </si>
  <si>
    <t>Муниципальная программа "Защита населения и территорий Шушенского района от чрезвычайных ситуаций природного и техногенного характера"</t>
  </si>
  <si>
    <t>0309</t>
  </si>
  <si>
    <t>0405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</si>
  <si>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</si>
  <si>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КУМИ</t>
  </si>
  <si>
    <t>163</t>
  </si>
  <si>
    <t xml:space="preserve"> Управление образования администрации Шушенского района</t>
  </si>
  <si>
    <t>Подпрограмма 1. "Дороги Шушенского района"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</si>
  <si>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</si>
  <si>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0409</t>
  </si>
  <si>
    <t>Подпрограмма 2. "Развитие транспортного комплекса"</t>
  </si>
  <si>
    <t>Предоставление субсидий организациям автомобильного пассажирского транспорта края на компенсацию расходов, возникающих в результате небольшой интенсивности пассажиропотоков по межмуниципальным маршрутам</t>
  </si>
  <si>
    <t>0408</t>
  </si>
  <si>
    <t>Подпрограмма 3. "Безопасность дорожного движения в Шушенском районе"</t>
  </si>
  <si>
    <t>0314</t>
  </si>
  <si>
    <t>Муниципальная программа  "Реформирование и модернизация жилищно - коммунального хозяйства и повышение энергетической эффективности"</t>
  </si>
  <si>
    <t>Отдел культуры администрации Шушенского района</t>
  </si>
  <si>
    <t>0505</t>
  </si>
  <si>
    <t>540</t>
  </si>
  <si>
    <t>0502</t>
  </si>
  <si>
    <t>Муниципальная программа  «Управление муниципальными финансами»</t>
  </si>
  <si>
    <t>в том числе по ГРБС: Финансовое управление администрации Шушенского района</t>
  </si>
  <si>
    <t>Подпрограмма 1.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района".</t>
  </si>
  <si>
    <t>Предоставление дотаций на выравнивание бюджетной обеспеченности поселений района из районного фонда финансовой поддержки за счет средств субвенции на реализацию государственных полномочий по расчету и предоставлению дотаций поселениям, входящим в состав муниципального района края</t>
  </si>
  <si>
    <t>Финансовое управление администрации Шушенского района</t>
  </si>
  <si>
    <t>090</t>
  </si>
  <si>
    <t>1401</t>
  </si>
  <si>
    <t>Предоставление дотаций на выравнивание бюджетной обеспеченности поселений района из районного фонда финансовой поддержки за счет собственных средств районного бюджета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</si>
  <si>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</t>
  </si>
  <si>
    <t>1403</t>
  </si>
  <si>
    <t>Муниципальная программа  "Охрана окружающей среды, восроизводство природных ресурсов"</t>
  </si>
  <si>
    <t xml:space="preserve">Подпрограмма 1. "Использование и охрана водных ресурсов" </t>
  </si>
  <si>
    <t>0406</t>
  </si>
  <si>
    <t>Муниципальная программа «Создание условий для обеспечения доступным и комфортным жильем граждан Шушенского района»</t>
  </si>
  <si>
    <t>0909</t>
  </si>
  <si>
    <t>"Развитие культуры Шушенского района"</t>
  </si>
  <si>
    <t>Подпрограмма 2</t>
  </si>
  <si>
    <t>Подпрограмма 3</t>
  </si>
  <si>
    <t>Подпрограмма 4</t>
  </si>
  <si>
    <t>"Дополнительное образование в области культуры"</t>
  </si>
  <si>
    <t>"Искусство и народное творчество"</t>
  </si>
  <si>
    <t xml:space="preserve">  "Культурное наследие"</t>
  </si>
  <si>
    <t>"Система социальной защиты населения Шушенского района"</t>
  </si>
  <si>
    <t>«Развитие малого и среднего предпринимательства на территории района»</t>
  </si>
  <si>
    <t>"Молодежь Шушенского района в XXI"</t>
  </si>
  <si>
    <t>"Патриотическое воспитание молодежи Шушенского района"</t>
  </si>
  <si>
    <t xml:space="preserve"> "Вовлечение молодежи Шушенского района в социальную практику"</t>
  </si>
  <si>
    <t xml:space="preserve"> "Развитие физической культуры и спорта Шушенского района"</t>
  </si>
  <si>
    <t xml:space="preserve"> "Защита населения и территорий Шушенского района от чрезвычайных ситуаций природного и техногенного характера"</t>
  </si>
  <si>
    <t xml:space="preserve"> "Развитие агропромышленного комплекса и сельских территорий Шушенского района"</t>
  </si>
  <si>
    <t>"Развитие транспортной системы"</t>
  </si>
  <si>
    <t>"Дороги Шушенского района"</t>
  </si>
  <si>
    <t>"Развитие транспортного комплекса"</t>
  </si>
  <si>
    <t>"Безопасность дорожного движения в Шушенском районе"</t>
  </si>
  <si>
    <t>дорожный фонд Красноярского края</t>
  </si>
  <si>
    <t>дорожный фонд Шушенского района</t>
  </si>
  <si>
    <t>"Реформирование и модернизация жилищно - коммунального хозяйства и повышение энергетической эффективности"</t>
  </si>
  <si>
    <t xml:space="preserve">"Модернизация, реконструкция и капитальный ремонт объектов коммунальной инфраструктуры муниципального образования "Шушенский район" </t>
  </si>
  <si>
    <t>«Управление муниципальными финансами»</t>
  </si>
  <si>
    <t xml:space="preserve"> "Обеспечение реализации муниципальной программы и прочие мероприятия"</t>
  </si>
  <si>
    <t xml:space="preserve">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района".</t>
  </si>
  <si>
    <t xml:space="preserve"> "Охрана окружающей среды, восроизводство природных ресурсов"</t>
  </si>
  <si>
    <t xml:space="preserve"> "Использование и охрана водных ресурсов" </t>
  </si>
  <si>
    <t>«Создание условий для обеспечения доступным и комфортным жильем граждан Шушенского района»</t>
  </si>
  <si>
    <t>"Обеспечение жильем молодых семей в Шушенском районе"</t>
  </si>
  <si>
    <t>"Территориальное планирование, градостроительное зонирование и документация по планировке территории Шушенского района"</t>
  </si>
  <si>
    <t>611</t>
  </si>
  <si>
    <t>621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</si>
  <si>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</si>
  <si>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612</t>
  </si>
  <si>
    <t>611,612</t>
  </si>
  <si>
    <t>621,622</t>
  </si>
  <si>
    <t>622</t>
  </si>
  <si>
    <t>612,622</t>
  </si>
  <si>
    <t>244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</si>
  <si>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</t>
  </si>
  <si>
    <t>243</t>
  </si>
  <si>
    <t>Основное мероприятие 9</t>
  </si>
  <si>
    <t>851,852</t>
  </si>
  <si>
    <t>521</t>
  </si>
  <si>
    <t>121</t>
  </si>
  <si>
    <t>853</t>
  </si>
  <si>
    <t>Подпрограмма 1. "Повышение качества и доступности социальных услуг населению"</t>
  </si>
  <si>
    <t xml:space="preserve">Подпрограмма 2.  "Обеспечение своевременного и качественного исполнения переданных государственных полномочий по приему граждан, ведению базы данных получателей социальной помощи и организации социального обслуживания" </t>
  </si>
  <si>
    <t xml:space="preserve">Подпрограмма 3. "Обеспечение проведения социально значимых мероприятий для жителей Шушенского района" </t>
  </si>
  <si>
    <t>851,853</t>
  </si>
  <si>
    <t>312</t>
  </si>
  <si>
    <t>Субсидия Шушенской районной местной организации общероссийской общественной организации "Всероссийское общество инвалидов" на возмещение затрат, связанных с проведением социально значимых мероприятий для инвалидов</t>
  </si>
  <si>
    <t>Обеспечение проведения социально значимых мероприятий для жителей Шушенского района</t>
  </si>
  <si>
    <t xml:space="preserve"> 058</t>
  </si>
  <si>
    <t>Организация деятельности трудовых отрядов старшеклассников</t>
  </si>
  <si>
    <t>Реализация мероприятий молодежной политики в рамках деятельности муниципальных молодежных штабов флагманских программ и инфраструктурных проектов</t>
  </si>
  <si>
    <t>Подпрограмма "Комплексные меры противодействия терроризму и экстремизму"</t>
  </si>
  <si>
    <t>412</t>
  </si>
  <si>
    <t>322</t>
  </si>
  <si>
    <t>Подпрограмма "Улучшение жилищных условий молодых семей и молодых специалистов в сельской местности"</t>
  </si>
  <si>
    <t>511</t>
  </si>
  <si>
    <t>Подпрограмма 2. "Обеспечение реализации муниципальной программы и прочие мероприятия"</t>
  </si>
  <si>
    <t>414</t>
  </si>
  <si>
    <t>Мероприятие программы 9</t>
  </si>
  <si>
    <t xml:space="preserve"> "Повышение качества и доступности социальных услуг населению"</t>
  </si>
  <si>
    <t xml:space="preserve"> "Обеспечение своевременного и качественного исполнения переданных государственных полномочий по приему граждан, ведению базы данных получателей социальной помощи и организации социального обслуживания"</t>
  </si>
  <si>
    <t xml:space="preserve"> "Обеспечение проведения социально значимых мероприятий для жителей Шушенского района"</t>
  </si>
  <si>
    <t>Подпрограмма</t>
  </si>
  <si>
    <t>"Комплексные меры противодействия терроризму и экстремизму"</t>
  </si>
  <si>
    <t>"Улучшение жилищных условий молодых семей и молодых специалистов в сельской местности"</t>
  </si>
  <si>
    <t>Фонд содействия реформированию ЖКХ</t>
  </si>
  <si>
    <t>0110010210</t>
  </si>
  <si>
    <t>0110010310</t>
  </si>
  <si>
    <t>0110075540</t>
  </si>
  <si>
    <t>0110074080</t>
  </si>
  <si>
    <t>0110074090</t>
  </si>
  <si>
    <t>0110075560</t>
  </si>
  <si>
    <t>244,360</t>
  </si>
  <si>
    <t>0110075640</t>
  </si>
  <si>
    <t>0110075660</t>
  </si>
  <si>
    <t>0110075880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</si>
  <si>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</si>
  <si>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0110090610</t>
  </si>
  <si>
    <t>0110091020</t>
  </si>
  <si>
    <t>0110091030</t>
  </si>
  <si>
    <t>0110091870</t>
  </si>
  <si>
    <t>0120010210</t>
  </si>
  <si>
    <t>111,119</t>
  </si>
  <si>
    <t>0120090210</t>
  </si>
  <si>
    <t>121,129</t>
  </si>
  <si>
    <t>0120091870</t>
  </si>
  <si>
    <t>0210010210</t>
  </si>
  <si>
    <t>0210090610</t>
  </si>
  <si>
    <t>0210091010</t>
  </si>
  <si>
    <t>0210091060</t>
  </si>
  <si>
    <t>0210091870</t>
  </si>
  <si>
    <t>0220010210</t>
  </si>
  <si>
    <t>0220010310</t>
  </si>
  <si>
    <t>0220090610</t>
  </si>
  <si>
    <t>0220090880</t>
  </si>
  <si>
    <t>0220091050</t>
  </si>
  <si>
    <t>0220091570</t>
  </si>
  <si>
    <t>0220091870</t>
  </si>
  <si>
    <t>0230010210</t>
  </si>
  <si>
    <t>0230010310</t>
  </si>
  <si>
    <t>0230090610</t>
  </si>
  <si>
    <t>0230091050</t>
  </si>
  <si>
    <t>0230091090</t>
  </si>
  <si>
    <t>0230091100</t>
  </si>
  <si>
    <t>0230091870</t>
  </si>
  <si>
    <t>0240090210</t>
  </si>
  <si>
    <t>0240090610</t>
  </si>
  <si>
    <t>121,122,129</t>
  </si>
  <si>
    <t>0310001510</t>
  </si>
  <si>
    <t>0320075130</t>
  </si>
  <si>
    <t>0330091000</t>
  </si>
  <si>
    <t>0330091650</t>
  </si>
  <si>
    <t>0330091760</t>
  </si>
  <si>
    <t>0330091770</t>
  </si>
  <si>
    <t>0330091870</t>
  </si>
  <si>
    <t>03300S0990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</si>
  <si>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населения, за счет средств районного бюджета</t>
  </si>
  <si>
    <t>0410091300</t>
  </si>
  <si>
    <t>0510010210</t>
  </si>
  <si>
    <t>0510074560</t>
  </si>
  <si>
    <t>0510010430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</si>
  <si>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</t>
  </si>
  <si>
    <t>0510090610</t>
  </si>
  <si>
    <t>0510091460</t>
  </si>
  <si>
    <t>0510091730</t>
  </si>
  <si>
    <t>0510091750</t>
  </si>
  <si>
    <t>0520091530</t>
  </si>
  <si>
    <t>0520091540</t>
  </si>
  <si>
    <t>0520091550</t>
  </si>
  <si>
    <t>0610010210</t>
  </si>
  <si>
    <t>0610090610</t>
  </si>
  <si>
    <t>0710090610</t>
  </si>
  <si>
    <t>0720091840</t>
  </si>
  <si>
    <t>0810075170</t>
  </si>
  <si>
    <t>0810075180</t>
  </si>
  <si>
    <t>0810090210</t>
  </si>
  <si>
    <t>0810091410</t>
  </si>
  <si>
    <t>0920091380</t>
  </si>
  <si>
    <t>0930091390</t>
  </si>
  <si>
    <t>1110076010</t>
  </si>
  <si>
    <t>1110091340</t>
  </si>
  <si>
    <t>1110091350</t>
  </si>
  <si>
    <t>1120090610</t>
  </si>
  <si>
    <t>0503</t>
  </si>
  <si>
    <t>1210092110</t>
  </si>
  <si>
    <t>1340091630</t>
  </si>
  <si>
    <t>611, 621</t>
  </si>
  <si>
    <t>0110091010</t>
  </si>
  <si>
    <t>0110092350</t>
  </si>
  <si>
    <t>611,621</t>
  </si>
  <si>
    <t>01100S397Г</t>
  </si>
  <si>
    <t>01100S5630</t>
  </si>
  <si>
    <t>0220091010</t>
  </si>
  <si>
    <t xml:space="preserve"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</si>
  <si>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 xml:space="preserve">Конкурс районных молодежных проектов "Молодежная инициатива" </t>
  </si>
  <si>
    <t>0510091740</t>
  </si>
  <si>
    <t>05200S4540</t>
  </si>
  <si>
    <t>0310</t>
  </si>
  <si>
    <t>0710074120</t>
  </si>
  <si>
    <t>0710074130</t>
  </si>
  <si>
    <t>07100S4130</t>
  </si>
  <si>
    <t>Предоставление социальных выплат молодым семьям на приобретение (строительство) жилья</t>
  </si>
  <si>
    <t>0110075630</t>
  </si>
  <si>
    <t>0230091010</t>
  </si>
  <si>
    <t>0520074540</t>
  </si>
  <si>
    <t>0610091010</t>
  </si>
  <si>
    <t>0930073980</t>
  </si>
  <si>
    <t>852</t>
  </si>
  <si>
    <t>0240098100</t>
  </si>
  <si>
    <t>112</t>
  </si>
  <si>
    <t>0410076070</t>
  </si>
  <si>
    <t xml:space="preserve">1030075710 </t>
  </si>
  <si>
    <t>1030075710</t>
  </si>
  <si>
    <t>243,414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</si>
  <si>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сетей.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за счет средств районного бюджета</t>
  </si>
  <si>
    <t>Оплата по исполнительному листу за выполненные работы по капитальному ремонту гидротехнических сооружений инженерной защиты на р.Енисей пгт.Шушенское</t>
  </si>
  <si>
    <t>13300S5910</t>
  </si>
  <si>
    <t>1330075910</t>
  </si>
  <si>
    <t xml:space="preserve">Подпрограмма 2. "Обращение с отходами на территории Шушенского района" </t>
  </si>
  <si>
    <t xml:space="preserve">"Обращение с отходами на территории Шушенского района" </t>
  </si>
  <si>
    <t>0703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</si>
  <si>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</si>
  <si>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0110010420</t>
  </si>
  <si>
    <t>011007397А</t>
  </si>
  <si>
    <t>Расходы на организацию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в рамках подпрограммы «Развитие дошкольного, общего и дополнительного образования детей» муниципальной программы Шушенского района «Развитие образования Шушенского района»</t>
  </si>
  <si>
    <t>011007397В</t>
  </si>
  <si>
    <t>011007397Г</t>
  </si>
  <si>
    <t>Расходы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«Развитие дошкольного, общего и дополнительного образования детей» муниципальной программы Шушенского района «Развитие образования Шушенского района»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</si>
  <si>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</si>
  <si>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</si>
  <si>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Расходы, направленные на выполнение ремонтно-строительных работ по устройству спортивных площадок в муниципальных загородных оздоровительных лагерях 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</si>
  <si>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011007553Г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</si>
  <si>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</si>
  <si>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</si>
  <si>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Расходы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</si>
  <si>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0110075620</t>
  </si>
  <si>
    <t>Расходы на развитие инфраструктуры общеобразовательных учреждений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</si>
  <si>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</si>
  <si>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0110077450</t>
  </si>
  <si>
    <t>Предоставление средств за содействие развитию налогового потенциала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</si>
  <si>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</si>
  <si>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Обеспечение жизнедеятельности подведомственных учреждений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</si>
  <si>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Проведение мероприятий, направленных на выявление и поддержку одаренных детей: олимпиада, конференция, конкурсы, форум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</si>
  <si>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Мероприятия на реализацию системы отдыха, оздоровления детей в детском оздоровительно - образовательном лагере "Журавленок"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</t>
  </si>
  <si>
    <t>Капитальный ремонт здания МБОУ "Ильичевская СОШ"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</si>
  <si>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0110091180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</si>
  <si>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</si>
  <si>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районного бюджета,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</si>
  <si>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Расходы на оплату стоимости набора продуктов питания или готовых блюд и их транспортировки в лагеря с дневным пребыванием детей, за счет средств районного бюджета, в рамках подпрограммы "Развитие дошкольного, общего и дополнительного образования детей" муниципальной программы Шушенского района "Развитие образования Шушенского района"</t>
  </si>
  <si>
    <t>01100S397А</t>
  </si>
  <si>
    <t>Расходы на организацию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края, за счет средств районного бюджета, в рамках подпрограммы «Развитие дошкольного, общего и дополнительного образования детей» муниципальной программы Шушенского района «Развитие образования Шушенского района»</t>
  </si>
  <si>
    <t>01100S397B</t>
  </si>
  <si>
    <t>Расходы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за счет средств районного бюджета, в рамках подпрограммы «Развитие дошкольного, общего и дополнительного образования детей» муниципальной программы Шушенского района «Развитие образования Шушенского района»</t>
  </si>
  <si>
    <t>Выполнение ремонтно-строительных работ по устройству спортивных площадок в муниципальных загородных оздоровительных лагерях, за счет средств районного бюджета,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</si>
  <si>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01100S553Г</t>
  </si>
  <si>
    <t>01100S5620</t>
  </si>
  <si>
    <t>Расходы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за счет средств районного бюджета,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</si>
  <si>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Расходы на развитие инфраструктуры общеобразовательных учреждений, за счет средств районного бюджета,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</si>
  <si>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отдельных мероприятий муниципальной программы Шушенского района "Развитие образования Шушенского района"</t>
  </si>
  <si>
    <t>Расходы на оплату стоимости набора продуктов питания или готовых блюд и их транспортировки в лагеря с дневным пребыванием детей в рамках подпрограммы "Развитие дошкольного, общего и дополнительного образования детей" муниципальной программы Шушенского района "Развитие образования Шушенского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</si>
  <si>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</si>
  <si>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</si>
  <si>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Средства на повышение размеров оплаты труда методистов муниципальных методических кабинетов (центров) сферы «Образование»,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</si>
  <si>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0120010450</t>
  </si>
  <si>
    <t>Руководство и управление в сфере установленных функций органов местного самоуправления в рамках отдельных мероприятий муниципальной программы Шушенского района "Развитие образования Шушенского района"</t>
  </si>
  <si>
    <t>Оплата труда работников органов местного самоуправления, не являющимися лицами, замещающими мунипальные должности, муниципальными служащими, в рамках отдельных мероприятий муниципальной программы Шушенского района "Развитие образования Шушенского района"</t>
  </si>
  <si>
    <t>0120090270</t>
  </si>
  <si>
    <t>Обеспечение жизнедеятельности подведомственных учреждений в рамках отдельных мероприятий муниципальной программы Шушенского района "Развитие образования Шушенского района"</t>
  </si>
  <si>
    <t>0120091010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</si>
  <si>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управления, в рамках отдельных мероприятий муниципальной программы Шушенского района "Развитие образования Шушенского района"</t>
  </si>
  <si>
    <t>Обеспечение деятельности (оказание услуг) подведомственных учреждений за счет доходов от сдачи в аренду имущества в рамках отдельных мероприятий муниципальной программы Шушенского района "Развитие образования Шушенского района"</t>
  </si>
  <si>
    <t>0120098110</t>
  </si>
  <si>
    <t>Обеспечение деятельности (оказание услуг) подведомственных учреждений в рамках отдельных мероприятий муниципальной программы Шушенского района "Развитие образования Шушенского района"</t>
  </si>
  <si>
    <t>0120090610</t>
  </si>
  <si>
    <t>111</t>
  </si>
  <si>
    <t>119</t>
  </si>
  <si>
    <t>851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</si>
  <si>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"Культурное наследие" муниципальной программы Шушенского района "Развитие культуры Шушенского района"</t>
  </si>
  <si>
    <t>Средства на повышение размеров оплаты труда основного персонала библиотек и музеев Красноярского края в рамках подпрограммы "Культурное наследие" муниципальной программы Шушенского района "Развитие культуры Шушенского района"</t>
  </si>
  <si>
    <t>0210010440</t>
  </si>
  <si>
    <t>Предоставление средств за содействие развитию налогового потенциала в рамках подпрограммы "Культурное наследие" муниципальной программы Шушенского района "Развитие культуры Шушенского района"</t>
  </si>
  <si>
    <t>0210077450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</si>
  <si>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Шушенского района "Развитие культуры Шушенского района"</t>
  </si>
  <si>
    <t>Обеспечение жизнедеятельности подведомственных учреждений в рамках подпрограммы "Культурное наследие" муниципальной программы Шушенского района "Развитие культуры Шушенского района"</t>
  </si>
  <si>
    <t>Проведение культурно-просветительных мероприятий для детей в рамках подпрограммы "Культурное наследие" муниципальной программы Шушенского района "Развитие культуры Шушенского района"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</si>
  <si>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управления, в рамках подпрограммы "Культурное наследие" муниципальной программы Шушенского района "Развитие культуры Шушенского района"</t>
  </si>
  <si>
    <t>Поддержка отрасли культуры, за счет средств районного бюджета, в рамках подпрограммы "Культурное наследие" муниципальной программы Шушенского района "Развитие культуры Шушенского района"</t>
  </si>
  <si>
    <t>02100L5190</t>
  </si>
  <si>
    <t>Поддержка отрасли культуры в рамках подпрограммы "Культурное наследие" муниципальной программы Шушенского района "Развитие культуры Шушенского района"</t>
  </si>
  <si>
    <t>02100R5190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</si>
  <si>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</si>
  <si>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</si>
  <si>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0220010460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</si>
  <si>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в рамках подпрограммы "Культурное наследие" муниципальной программы Шушенского района "Развитие культуры Шушенского района"</t>
  </si>
  <si>
    <t>0210010460</t>
  </si>
  <si>
    <t>0120010460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</si>
  <si>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</si>
  <si>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0220074490</t>
  </si>
  <si>
    <t>Расходы на финансирование создания и обеспечение деятельности муниципальных ресурсных центров поддержки общественных инициатив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</si>
  <si>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0220076400</t>
  </si>
  <si>
    <t>Предоставление средств за содействие развитию налогового потенциала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</si>
  <si>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0220077450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</si>
  <si>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</si>
  <si>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Расходы, связанные с подготовкой проведения фестиваля "МИР Сибири"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</si>
  <si>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Обеспечение жизнедеятельности подведомственных учреждений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</si>
  <si>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Расходы на обеспечение софинансирование субсидии на государственную поддержу комплексного развития муниципальных учреждений культуры и образовательных организация в области культуры, и проведение государственной экспертизы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</si>
  <si>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0220091800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</si>
  <si>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человек, за счет средств районного бюджета,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</si>
  <si>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02200L5580</t>
  </si>
  <si>
    <t>Поддержка отрасли культуры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</si>
  <si>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02200R5190</t>
  </si>
  <si>
    <t>02200R5580</t>
  </si>
  <si>
    <t>Государственная поддержка комплексного развития муниципальных учреждений культуры и образовательных организаций в области культурыза счет средств районного бюджета,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</si>
  <si>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02200S4490</t>
  </si>
  <si>
    <t>Предоставление средств за содействие развитию налогового потенциала, за счет средст районного бюджета,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</si>
  <si>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02200S7450</t>
  </si>
  <si>
    <t xml:space="preserve"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в рамках подпрограммы </t>
  </si>
  <si>
    <t>0230010420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</si>
  <si>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"Дополнительное образование в отрасли культура" муниципальной программы Шушенского района "Развитие культуры Шушенского района"</t>
  </si>
  <si>
    <t>0230078400</t>
  </si>
  <si>
    <t>Обеспечение деятельности (оказание услуг) подведомственных учреждений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</si>
  <si>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Обеспечение жизнедеятельности подведомственных учреждений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</si>
  <si>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0230091020</t>
  </si>
  <si>
    <t>Проведение мероприятий, направленных на выявление и поддержку одаренных детей: олимпиада, конференция, конкурсы, форум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</si>
  <si>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Проведение конкурсно-игровых мероприятий для детей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</si>
  <si>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Выезд учащихся детской художественной школы на пленэр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</si>
  <si>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Выезд обучающихся с концертами по району и поощрительная поездка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</si>
  <si>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 за счет средств районного бюджета, повышение их качества, в рамках подпрограммы "Дополнительное образование в отрасли культура" муниципальной программы Шушенского района "Развитие культуры Шушенского района"</t>
  </si>
  <si>
    <t>02300S8400</t>
  </si>
  <si>
    <t>Подпрограмма 4. "Обеспечение деятельности учреждений культуры Шушенского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</si>
  <si>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деятельности учреждений культуры Шушенского района" муниципальной программы Шушенского района "Развитие культуры Шушенского района"</t>
  </si>
  <si>
    <t>0240010210</t>
  </si>
  <si>
    <t xml:space="preserve">Расходы на организацию туристско-рекреационных зон на территории Красноярского края в рамках подпрограммы "Обеспечение деятельности учреждений культуры Шушенского района" муниципальной программы Шушенского района "Развитие </t>
  </si>
  <si>
    <t>0240074800</t>
  </si>
  <si>
    <t>Руководство и управление в сфере установленных функций органов местного самоуправления в рамках подпрограммы "Обеспечение деятельности учреждений культуры Шушенского района" муниципальной программы Шушенского района "Развитие культуры Шушенского района"</t>
  </si>
  <si>
    <t>122</t>
  </si>
  <si>
    <t>129</t>
  </si>
  <si>
    <t>Обеспечение деятельности (оказание услуг) подведомственных учреждений в рамках подпрограммы "Обеспечение деятельности учреждений культуры Шушенского района" муниципальной программы "Развитие культуры Шушенского района"</t>
  </si>
  <si>
    <t>0240092350</t>
  </si>
  <si>
    <t xml:space="preserve">Обеспечение деятельности (оказание услуг) подведомственных учреждений за счет средств от приносящей доход деятельности в рамках подпрограммы "Обеспечение деятельности учреждений культуры Шушенского района" муниципальной </t>
  </si>
  <si>
    <t>Расходы на организацию туристско-рекреационных зон на территории Красноярского края, за счет средств районного бюджета, в рамках подпрограммы "Обеспечение деятельности учреждений культуры Шушенского района" муниципальной программы Шушенского района "Развитие культуры Шушенского района"</t>
  </si>
  <si>
    <t>02400S4200</t>
  </si>
  <si>
    <t xml:space="preserve"> 031006400</t>
  </si>
  <si>
    <t>321</t>
  </si>
  <si>
    <t>632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</si>
  <si>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"Обеспечение проведения социально значимых мероприятий для жителей Шушенского района" муниципальной программы Шушенского района "Система социальной защиты населения Шушенского района"</t>
  </si>
  <si>
    <t>03300R0270</t>
  </si>
  <si>
    <t xml:space="preserve">Подпрограмма 4. "Старшее поколение" </t>
  </si>
  <si>
    <t>Проведение социально значимых мероприятий для Старшего поколения в рамках подпрограммы "Старшее поколение" муниципальной программы Шушенского района "Система социальной защиты населения Шушенского района"</t>
  </si>
  <si>
    <t>0340091720</t>
  </si>
  <si>
    <t>811</t>
  </si>
  <si>
    <t xml:space="preserve">Организация деятельности трудовых отрядов старшеклассников в рамках подпрограммы "Вовлечение молодежи Шушенского района в социальную практику" муниципальной программы Шушенского района "Молодежь Шушенского района в XXI </t>
  </si>
  <si>
    <t xml:space="preserve"> 05100S4560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</si>
  <si>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в рамках отдельных мероприятий муниципальной программы Шушенского района "Развитие физической культуры и спорта Шушенского района"</t>
  </si>
  <si>
    <t>0610010420</t>
  </si>
  <si>
    <t>Расходы на устройство плоскостных спортивных сооружений в сельской местности в рамках отдельных мероприятий муниципальной программы Шушенского района "Развитие физической культуры и спорта Шушенского района"</t>
  </si>
  <si>
    <t>0610074200</t>
  </si>
  <si>
    <t>Обеспечение деятельности (оказание услуг) подведомственных учреждений в рамках отдельных мероприятий муниципальной программы Шушенского района "Развитие физической культуры и спорта Шушенского района"</t>
  </si>
  <si>
    <t>Обеспечение деятельности муниципальных центров тестирования "Готов к труду и обороне" в рамках отдельных мероприятий муниципальной программы Шушенского района "Развитие физической культуры и спорта Шушенского района"</t>
  </si>
  <si>
    <t>0610090710</t>
  </si>
  <si>
    <t>Обеспечение жизнедеятельности подведомственных учреждений в рамках отдельных мероприятий муниципальной программы Шушенского района "Развитие физической культуры и спорта Шушенского района"</t>
  </si>
  <si>
    <t>Расходы для подготовки финальных соревнований краевых спортивных игр "Зима Красноярья" в рамках отдельных мероприятий муниципальной программы Шушенского района "Развитие физической культуры и спорта Шушенского района"</t>
  </si>
  <si>
    <t>0610091040</t>
  </si>
  <si>
    <t>Организация отдыха и оздоровления детей в рамках отдельных мероприятий муниципальной программы Шушенского района "Развитие физической культуры и спорта Шушенского района"</t>
  </si>
  <si>
    <t>0610091580</t>
  </si>
  <si>
    <t>Расходы на устройство плоскостных спортивных сооружений в сельской местности, за счет средств районного бюджета, в рамках отдельных мероприятий муниципальной программы Шушенского района "Развитие физической культуры и спорта Шушенского района"</t>
  </si>
  <si>
    <t>06100S4200</t>
  </si>
  <si>
    <t>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</t>
  </si>
  <si>
    <t>Расходы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</t>
  </si>
  <si>
    <t>Обеспечение деятельности (оказание услуг) подведомственных учреждений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</t>
  </si>
  <si>
    <t>Расходы на частичное финансирование (возмещение) расходов на содержание единых дежурно-диспетчерских служб муниципальных образований Красноярского края, за счет средств районного бюджета,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</t>
  </si>
  <si>
    <t>Изготовление стендов "Нет терроризму! Нет экстремизму!" в рамках подпрограммы "Комплексные меры противодействия терроризму и экстремизму" муниципальной программы Шушенского "Защита населения и территорий Шушенского района от чрезвычайных ситуаций природного и техногенного характера"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</si>
  <si>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Шушенского района "Развитие агропромышленного комплекса и сельских территорий Шушенского района"</t>
  </si>
  <si>
    <t>Руководство и управление в сфере установленных функций органов местного самоуправления в рамках отдельных мероприятий муниципальной программы Шушенского района "Развитие агропромышленного комплекса и сельских территорий Шушенского района"</t>
  </si>
  <si>
    <t>Организация, проведение районных конкурсов, выставок, трудовых соревнований в агропромышленном комплексе в рамках отдельных мероприятий муниципальной программы Шушенского района "Развитие агропромышленного комплекса и сельских территорий Шушенского района"</t>
  </si>
  <si>
    <t>Расходы на возмещение части затрат на уплату процентов по кредитам и (или) займам, полученным на развитие малых форм хозяйствования, в рамках отдельных мероприятий муниципальной программы Шушенского района "Развитие агропромышленного комплекса и сельских территорий Шушенского района"</t>
  </si>
  <si>
    <t>08100R543Б</t>
  </si>
  <si>
    <t>Расходы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местности, в рамках подпрограммы "Улучшение жилищных условий молодых семей и молодых специалистов в сельской местности" муниципальной программы Шушенского района "Развитие агропромышленного комплекса и сельских территорий Шушенского района"</t>
  </si>
  <si>
    <t>0820074530</t>
  </si>
  <si>
    <t>Приобретение жилых помещений для предоставления молодым семьям и молодым специалистам (участникам программы) по договорам найма в рамках подпрограммы "Улучшение жилищных условий молодых семей и молодых специалистов в сельской местности" муниципальной программы Шушенского района "Развитие агропромышленного комплекса и сельских территорий Шушенского района"</t>
  </si>
  <si>
    <t>08200L0183</t>
  </si>
  <si>
    <t>Реализация мероприятий федеральной целевой программы «Устойчивое развитие сельских территорий на 2014-2017 годы и на период до 2020 года» за счет средств федерального бюджета в рамках подпрограммы "Улучшение жилищных условий молодых семей и молодых специалистов в сельской местности" муниципальной программы Шушенского района "Развитие агропромышленного комплекса и сельских территорий Шушенского района"</t>
  </si>
  <si>
    <t>08200R0180</t>
  </si>
  <si>
    <t>Расходы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местности, за счет средств районного бюджета, в рамках подпрограммы "Улучшение жилищных условий молодых семей и молодых специалистов в сельской местности" муниципальной программы Шушенского района "Развитие агропромышленного комплекса и сельских территорий Шушенского района"</t>
  </si>
  <si>
    <t>08200S4530</t>
  </si>
  <si>
    <t>0910075080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</si>
  <si>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</t>
  </si>
  <si>
    <t>0910075090</t>
  </si>
  <si>
    <t>Проведение мероприятий, направленных на обеспечение безопасного участия детей в дорожном движении, в рамках подпрограммы «Безопасность дорожного движения в Шушенском районе» муниципальной программы Шушенского района «Развитие транспортной системы»</t>
  </si>
  <si>
    <t>Расходы на реализацию мероприятий, направленных на повышение безопасности дорожного движения, в рамках подпрограммы "Безопасность дорожного движения в Шушенском районе" муниципальной программы Шушенского района "Развитие транспортной системы"</t>
  </si>
  <si>
    <t>0930074920</t>
  </si>
  <si>
    <t>Проведение мероприятий и конкурсов, направленных на повышение безопасности дорожного движения среди детей и подростков района в рамках подпрограммы "Безопасность дорожного движения в Шушенском районе" муниципальной программы Шушенского района "Развитие транспортной системы"</t>
  </si>
  <si>
    <t>Проведение мероприятий, направленных на обеспечение безопасного участия детей в дорожном движении, за счет средств районного бюджета, в рамках подпрограммы «Безопасность дорожного движения в Шушенском районе» муниципальной программы Шушенского района «Развитие транспортной системы»</t>
  </si>
  <si>
    <t xml:space="preserve">Подпрограмма 1. "Модернизация, реконструкция и капитальный ремонт объектов коммунальной инфраструктуры муниципального образования "Шушенский район" </t>
  </si>
  <si>
    <t>Расходы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"Шушенский район" муниципальной программы Шушенского района "Реформирование и модернизация жилищно - коммунального хозяйства и повышение энергетической эффективности"</t>
  </si>
  <si>
    <t xml:space="preserve"> 10300S5710</t>
  </si>
  <si>
    <t>Реализация отдельных мер по обеспечению ограничения платы граждан за коммунальные услуги в рамках отдельных мероприятий муниципальной программы Шушенского района "Реформирование и модернизация жилищно - коммунального хозяйства и повышение энергетической эффективности"</t>
  </si>
  <si>
    <t xml:space="preserve"> 1040075700</t>
  </si>
  <si>
    <t xml:space="preserve">Капитальный ремонт гидротехнических сооружений, за счет средств районного бюджета, в рамках подпрограммы "Использование и охрана водных ресурсов" муниципальной программы Шушенского района "Охрана окружающей среды, </t>
  </si>
  <si>
    <t xml:space="preserve"> 12100L016Б</t>
  </si>
  <si>
    <t>Мероприятия в области обеспечения капитального ремонта, реконструкции и строительства гидротехнических сооружений в рамках подпрограммы "Использование и охрана водных ресурсов" муниципальной программы Шушенского района "Охрана окружающей среды, воспроизводство природных ресурсов"</t>
  </si>
  <si>
    <t>12100R0160</t>
  </si>
  <si>
    <t>Мероприятия по землеустройству и землепользованию в рамках подпрограммы "Обращение с отходами на территории Шушенского района" муниципальной программы Шушенского района "Охрана окружающей среды, воспроизводство природных ресурсов"</t>
  </si>
  <si>
    <t>1220090910</t>
  </si>
  <si>
    <t>Расходы на осуществление передаваемых полномочий в части участия в организации деятельности по обработке, утилизации, обезвреживанию, захоронению твердых коммунальных отходов на территориях поселений Шушенского района в рамках подпрограммы "Обращение с отходами на территории Шушенского района" муниципальной программы Шушенского района "Охрана окружающей среды, воспроизводство природных ресурсов"</t>
  </si>
  <si>
    <t>1220091120</t>
  </si>
  <si>
    <t>Оказание услуг по размещению твердых бытовых отходов на полигоне ТБО поселка Шушенское в рамках подпрограммы "Обращение с отходами на территории Шушенского района" муниципальной программы Шушенского района "Охрана окружающей среды, воспроизводство природных ресурсов"</t>
  </si>
  <si>
    <t>1220091230</t>
  </si>
  <si>
    <t>Предоставление социальных выплат молодым семьям в рамках подпрограммы "Обеспечение жильем молодых семей в Шушенском районе" муниципальной программы Шушенского района "Создание условий для обеспечения доступным и комфортным жильем граждан Шушенского района"</t>
  </si>
  <si>
    <t>13200L0200</t>
  </si>
  <si>
    <t xml:space="preserve"> 13200R0200</t>
  </si>
  <si>
    <t>Подпрограмма 1. "Обеспечение жильем молодых семей в Шушенском районе"</t>
  </si>
  <si>
    <t>Подпрограмма 2. "Территориальное планирование, градостроительное зонирование и документация по планировке территории Шушенского района"</t>
  </si>
  <si>
    <t>Расходы на актуализацию документов территориального планирования и градостроительного зонирования муниципальных образований в рамках подпрограммы "Территориальное планирование, градостроительное зонирование и документация по планировке территории Шушенского района" муниципальной программы Шушенского района "Создание условий для обеспечения доступным и комфортным жильем граждан Шушенского района"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</si>
  <si>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Шушенского района" муниципальной программы Шушенского района "Создание условий для обеспечения доступным и комфортным жильем граждан Шушенского района"</t>
  </si>
  <si>
    <t>1330091620</t>
  </si>
  <si>
    <t>Расходы на актуализацию документов территориального планирования и градостроительного зонирования муниципальных образований, за счет средств районного бюджета, в рамках подпрограммы "Территориальное планирование, градостроительное зонирование и документация по планировке территории Шушенского района" муниципальной программы Шушенского района "Создание условий для обеспечения доступным и комфортным жильем граждан Шушенского района"</t>
  </si>
  <si>
    <t>Предоставление ежемесячной денежной компенсации расходов на оплату площади жилых помещений, занимаемых медицинскими работниками по договору найма (аренды) в рамках отдельных мероприятий муниципальной программы Шушенского района "Создание условий для обеспечения доступным и комфортным жильем граждан Шушенского района"</t>
  </si>
  <si>
    <t>Муниципальная программа «Равитие и поддержка социально ориентированных некомерческих организаций шушенского района"</t>
  </si>
  <si>
    <t>Конкурс на выполнение муниципальных услуг среди социально ориентированных некоммерческих организаций в рамках отдельных мероприятий муниципальной программы Шушенского района "Развитие и поддержка социально ориентированных некоммерческих организаций Шушенского района"</t>
  </si>
  <si>
    <t>1410091370</t>
  </si>
  <si>
    <t>Обеспечение питанием детей, обучающихся в муниципальных и негосударственных образовательных организациях, реализующих основные обОбеспечение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района"щеобразовательные программы, без взимания платы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</si>
  <si>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"Искусство и народное творчество" муниципальной программы Шушенского района "Развитие культуры Шушенского района"рсональные выплаты, устанавливаемые в целях повышения оплаты труда молодым специалистам</t>
  </si>
  <si>
    <t>Проведение конкурсно-игровых мероприятий для детей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</si>
  <si>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Проведение мероприятий и участие в фестивалях и конкурсах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</si>
  <si>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</si>
  <si>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</si>
  <si>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</si>
  <si>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Расходы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Шушенского района" муниципальной программы Шушенского района "Молодежь Шушенского района в XXI веке"</t>
  </si>
  <si>
    <t xml:space="preserve"> "Старшее поколение" </t>
  </si>
  <si>
    <t xml:space="preserve">Расходы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отдельных мероприятий муниципальной программы Шушенского </t>
  </si>
  <si>
    <t>«Развитие и поддержка социально ориентированных некомерческих организаций Шушенского района»</t>
  </si>
  <si>
    <t>Отчет об использовании бюджетных ассигнований</t>
  </si>
  <si>
    <t>по источникам и направлениям расходования средств</t>
  </si>
  <si>
    <t>Объем финансирования, тыс.руб.</t>
  </si>
  <si>
    <t>текущий год (2017)</t>
  </si>
  <si>
    <t>экономического развития</t>
  </si>
  <si>
    <t>и муниципального заказа</t>
  </si>
  <si>
    <t>Дрепак Иван Владимирович</t>
  </si>
  <si>
    <t>телефон (39139) 3-15-51</t>
  </si>
  <si>
    <t>Отчет об использовании бюджетных ассигнований на реализацию муниципальных программ Шушенского района</t>
  </si>
  <si>
    <t>(с расшифровкой по ответственным исполнителям, соисполнителям, подпрограммам и мероприятиям)</t>
  </si>
  <si>
    <t>Расходы, тыс.руб.</t>
  </si>
  <si>
    <t>сводная бюджетная роспись</t>
  </si>
  <si>
    <t>кассовое исполнение</t>
  </si>
  <si>
    <t>Муниципальная программа  "Развитие агропромышленного комплекса и сельских территорий Шушенского района"</t>
  </si>
  <si>
    <t>Муниципальная программа "Развитие транспортной системы"</t>
  </si>
  <si>
    <t>Начальник отдела</t>
  </si>
  <si>
    <t>О.В. Хорошавина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</si>
</sst>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/>
    <xf numFmtId="164" fontId="3" fillId="2" borderId="1" xfId="0" applyNumberFormat="1" applyFont="1" applyFill="1" applyBorder="1"/>
    <xf numFmtId="49" fontId="1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/>
    <xf numFmtId="49" fontId="1" fillId="2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7" fillId="0" borderId="1" xfId="0" applyNumberFormat="1" applyFont="1" applyBorder="1"/>
    <xf numFmtId="165" fontId="1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1" fillId="0" borderId="0" xfId="0" applyFont="1"/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/>
    <xf numFmtId="164" fontId="8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0"/>
  <sheetViews>
    <sheetView workbookViewId="0">
      <selection sqref="A1:E1"/>
    </sheetView>
  </sheetViews>
  <sheetFormatPr defaultRowHeight="14.4"/>
  <cols>
    <col min="1" max="1" width="14.5546875" customWidth="1"/>
    <col min="2" max="2" width="50.6640625" customWidth="1"/>
    <col min="3" max="3" width="22.88671875" customWidth="1"/>
    <col min="4" max="5" width="12.77734375" customWidth="1"/>
    <col min="15" max="16" width="9.109375" customWidth="1"/>
    <col min="246" max="246" width="14.88671875" customWidth="1"/>
    <col min="247" max="247" width="29.5546875" customWidth="1"/>
    <col min="248" max="248" width="27.33203125" customWidth="1"/>
    <col min="249" max="260" width="6.5546875" customWidth="1"/>
    <col min="261" max="261" width="34.5546875" customWidth="1"/>
    <col min="502" max="502" width="14.88671875" customWidth="1"/>
    <col min="503" max="503" width="29.5546875" customWidth="1"/>
    <col min="504" max="504" width="27.33203125" customWidth="1"/>
    <col min="505" max="516" width="6.5546875" customWidth="1"/>
    <col min="517" max="517" width="34.5546875" customWidth="1"/>
    <col min="758" max="758" width="14.88671875" customWidth="1"/>
    <col min="759" max="759" width="29.5546875" customWidth="1"/>
    <col min="760" max="760" width="27.33203125" customWidth="1"/>
    <col min="761" max="772" width="6.5546875" customWidth="1"/>
    <col min="773" max="773" width="34.5546875" customWidth="1"/>
    <col min="1014" max="1014" width="14.88671875" customWidth="1"/>
    <col min="1015" max="1015" width="29.5546875" customWidth="1"/>
    <col min="1016" max="1016" width="27.33203125" customWidth="1"/>
    <col min="1017" max="1028" width="6.5546875" customWidth="1"/>
    <col min="1029" max="1029" width="34.5546875" customWidth="1"/>
    <col min="1270" max="1270" width="14.88671875" customWidth="1"/>
    <col min="1271" max="1271" width="29.5546875" customWidth="1"/>
    <col min="1272" max="1272" width="27.33203125" customWidth="1"/>
    <col min="1273" max="1284" width="6.5546875" customWidth="1"/>
    <col min="1285" max="1285" width="34.5546875" customWidth="1"/>
    <col min="1526" max="1526" width="14.88671875" customWidth="1"/>
    <col min="1527" max="1527" width="29.5546875" customWidth="1"/>
    <col min="1528" max="1528" width="27.33203125" customWidth="1"/>
    <col min="1529" max="1540" width="6.5546875" customWidth="1"/>
    <col min="1541" max="1541" width="34.5546875" customWidth="1"/>
    <col min="1782" max="1782" width="14.88671875" customWidth="1"/>
    <col min="1783" max="1783" width="29.5546875" customWidth="1"/>
    <col min="1784" max="1784" width="27.33203125" customWidth="1"/>
    <col min="1785" max="1796" width="6.5546875" customWidth="1"/>
    <col min="1797" max="1797" width="34.5546875" customWidth="1"/>
    <col min="2038" max="2038" width="14.88671875" customWidth="1"/>
    <col min="2039" max="2039" width="29.5546875" customWidth="1"/>
    <col min="2040" max="2040" width="27.33203125" customWidth="1"/>
    <col min="2041" max="2052" width="6.5546875" customWidth="1"/>
    <col min="2053" max="2053" width="34.5546875" customWidth="1"/>
    <col min="2294" max="2294" width="14.88671875" customWidth="1"/>
    <col min="2295" max="2295" width="29.5546875" customWidth="1"/>
    <col min="2296" max="2296" width="27.33203125" customWidth="1"/>
    <col min="2297" max="2308" width="6.5546875" customWidth="1"/>
    <col min="2309" max="2309" width="34.5546875" customWidth="1"/>
    <col min="2550" max="2550" width="14.88671875" customWidth="1"/>
    <col min="2551" max="2551" width="29.5546875" customWidth="1"/>
    <col min="2552" max="2552" width="27.33203125" customWidth="1"/>
    <col min="2553" max="2564" width="6.5546875" customWidth="1"/>
    <col min="2565" max="2565" width="34.5546875" customWidth="1"/>
    <col min="2806" max="2806" width="14.88671875" customWidth="1"/>
    <col min="2807" max="2807" width="29.5546875" customWidth="1"/>
    <col min="2808" max="2808" width="27.33203125" customWidth="1"/>
    <col min="2809" max="2820" width="6.5546875" customWidth="1"/>
    <col min="2821" max="2821" width="34.5546875" customWidth="1"/>
    <col min="3062" max="3062" width="14.88671875" customWidth="1"/>
    <col min="3063" max="3063" width="29.5546875" customWidth="1"/>
    <col min="3064" max="3064" width="27.33203125" customWidth="1"/>
    <col min="3065" max="3076" width="6.5546875" customWidth="1"/>
    <col min="3077" max="3077" width="34.5546875" customWidth="1"/>
    <col min="3318" max="3318" width="14.88671875" customWidth="1"/>
    <col min="3319" max="3319" width="29.5546875" customWidth="1"/>
    <col min="3320" max="3320" width="27.33203125" customWidth="1"/>
    <col min="3321" max="3332" width="6.5546875" customWidth="1"/>
    <col min="3333" max="3333" width="34.5546875" customWidth="1"/>
    <col min="3574" max="3574" width="14.88671875" customWidth="1"/>
    <col min="3575" max="3575" width="29.5546875" customWidth="1"/>
    <col min="3576" max="3576" width="27.33203125" customWidth="1"/>
    <col min="3577" max="3588" width="6.5546875" customWidth="1"/>
    <col min="3589" max="3589" width="34.5546875" customWidth="1"/>
    <col min="3830" max="3830" width="14.88671875" customWidth="1"/>
    <col min="3831" max="3831" width="29.5546875" customWidth="1"/>
    <col min="3832" max="3832" width="27.33203125" customWidth="1"/>
    <col min="3833" max="3844" width="6.5546875" customWidth="1"/>
    <col min="3845" max="3845" width="34.5546875" customWidth="1"/>
    <col min="4086" max="4086" width="14.88671875" customWidth="1"/>
    <col min="4087" max="4087" width="29.5546875" customWidth="1"/>
    <col min="4088" max="4088" width="27.33203125" customWidth="1"/>
    <col min="4089" max="4100" width="6.5546875" customWidth="1"/>
    <col min="4101" max="4101" width="34.5546875" customWidth="1"/>
    <col min="4342" max="4342" width="14.88671875" customWidth="1"/>
    <col min="4343" max="4343" width="29.5546875" customWidth="1"/>
    <col min="4344" max="4344" width="27.33203125" customWidth="1"/>
    <col min="4345" max="4356" width="6.5546875" customWidth="1"/>
    <col min="4357" max="4357" width="34.5546875" customWidth="1"/>
    <col min="4598" max="4598" width="14.88671875" customWidth="1"/>
    <col min="4599" max="4599" width="29.5546875" customWidth="1"/>
    <col min="4600" max="4600" width="27.33203125" customWidth="1"/>
    <col min="4601" max="4612" width="6.5546875" customWidth="1"/>
    <col min="4613" max="4613" width="34.5546875" customWidth="1"/>
    <col min="4854" max="4854" width="14.88671875" customWidth="1"/>
    <col min="4855" max="4855" width="29.5546875" customWidth="1"/>
    <col min="4856" max="4856" width="27.33203125" customWidth="1"/>
    <col min="4857" max="4868" width="6.5546875" customWidth="1"/>
    <col min="4869" max="4869" width="34.5546875" customWidth="1"/>
    <col min="5110" max="5110" width="14.88671875" customWidth="1"/>
    <col min="5111" max="5111" width="29.5546875" customWidth="1"/>
    <col min="5112" max="5112" width="27.33203125" customWidth="1"/>
    <col min="5113" max="5124" width="6.5546875" customWidth="1"/>
    <col min="5125" max="5125" width="34.5546875" customWidth="1"/>
    <col min="5366" max="5366" width="14.88671875" customWidth="1"/>
    <col min="5367" max="5367" width="29.5546875" customWidth="1"/>
    <col min="5368" max="5368" width="27.33203125" customWidth="1"/>
    <col min="5369" max="5380" width="6.5546875" customWidth="1"/>
    <col min="5381" max="5381" width="34.5546875" customWidth="1"/>
    <col min="5622" max="5622" width="14.88671875" customWidth="1"/>
    <col min="5623" max="5623" width="29.5546875" customWidth="1"/>
    <col min="5624" max="5624" width="27.33203125" customWidth="1"/>
    <col min="5625" max="5636" width="6.5546875" customWidth="1"/>
    <col min="5637" max="5637" width="34.5546875" customWidth="1"/>
    <col min="5878" max="5878" width="14.88671875" customWidth="1"/>
    <col min="5879" max="5879" width="29.5546875" customWidth="1"/>
    <col min="5880" max="5880" width="27.33203125" customWidth="1"/>
    <col min="5881" max="5892" width="6.5546875" customWidth="1"/>
    <col min="5893" max="5893" width="34.5546875" customWidth="1"/>
    <col min="6134" max="6134" width="14.88671875" customWidth="1"/>
    <col min="6135" max="6135" width="29.5546875" customWidth="1"/>
    <col min="6136" max="6136" width="27.33203125" customWidth="1"/>
    <col min="6137" max="6148" width="6.5546875" customWidth="1"/>
    <col min="6149" max="6149" width="34.5546875" customWidth="1"/>
    <col min="6390" max="6390" width="14.88671875" customWidth="1"/>
    <col min="6391" max="6391" width="29.5546875" customWidth="1"/>
    <col min="6392" max="6392" width="27.33203125" customWidth="1"/>
    <col min="6393" max="6404" width="6.5546875" customWidth="1"/>
    <col min="6405" max="6405" width="34.5546875" customWidth="1"/>
    <col min="6646" max="6646" width="14.88671875" customWidth="1"/>
    <col min="6647" max="6647" width="29.5546875" customWidth="1"/>
    <col min="6648" max="6648" width="27.33203125" customWidth="1"/>
    <col min="6649" max="6660" width="6.5546875" customWidth="1"/>
    <col min="6661" max="6661" width="34.5546875" customWidth="1"/>
    <col min="6902" max="6902" width="14.88671875" customWidth="1"/>
    <col min="6903" max="6903" width="29.5546875" customWidth="1"/>
    <col min="6904" max="6904" width="27.33203125" customWidth="1"/>
    <col min="6905" max="6916" width="6.5546875" customWidth="1"/>
    <col min="6917" max="6917" width="34.5546875" customWidth="1"/>
    <col min="7158" max="7158" width="14.88671875" customWidth="1"/>
    <col min="7159" max="7159" width="29.5546875" customWidth="1"/>
    <col min="7160" max="7160" width="27.33203125" customWidth="1"/>
    <col min="7161" max="7172" width="6.5546875" customWidth="1"/>
    <col min="7173" max="7173" width="34.5546875" customWidth="1"/>
    <col min="7414" max="7414" width="14.88671875" customWidth="1"/>
    <col min="7415" max="7415" width="29.5546875" customWidth="1"/>
    <col min="7416" max="7416" width="27.33203125" customWidth="1"/>
    <col min="7417" max="7428" width="6.5546875" customWidth="1"/>
    <col min="7429" max="7429" width="34.5546875" customWidth="1"/>
    <col min="7670" max="7670" width="14.88671875" customWidth="1"/>
    <col min="7671" max="7671" width="29.5546875" customWidth="1"/>
    <col min="7672" max="7672" width="27.33203125" customWidth="1"/>
    <col min="7673" max="7684" width="6.5546875" customWidth="1"/>
    <col min="7685" max="7685" width="34.5546875" customWidth="1"/>
    <col min="7926" max="7926" width="14.88671875" customWidth="1"/>
    <col min="7927" max="7927" width="29.5546875" customWidth="1"/>
    <col min="7928" max="7928" width="27.33203125" customWidth="1"/>
    <col min="7929" max="7940" width="6.5546875" customWidth="1"/>
    <col min="7941" max="7941" width="34.5546875" customWidth="1"/>
    <col min="8182" max="8182" width="14.88671875" customWidth="1"/>
    <col min="8183" max="8183" width="29.5546875" customWidth="1"/>
    <col min="8184" max="8184" width="27.33203125" customWidth="1"/>
    <col min="8185" max="8196" width="6.5546875" customWidth="1"/>
    <col min="8197" max="8197" width="34.5546875" customWidth="1"/>
    <col min="8438" max="8438" width="14.88671875" customWidth="1"/>
    <col min="8439" max="8439" width="29.5546875" customWidth="1"/>
    <col min="8440" max="8440" width="27.33203125" customWidth="1"/>
    <col min="8441" max="8452" width="6.5546875" customWidth="1"/>
    <col min="8453" max="8453" width="34.5546875" customWidth="1"/>
    <col min="8694" max="8694" width="14.88671875" customWidth="1"/>
    <col min="8695" max="8695" width="29.5546875" customWidth="1"/>
    <col min="8696" max="8696" width="27.33203125" customWidth="1"/>
    <col min="8697" max="8708" width="6.5546875" customWidth="1"/>
    <col min="8709" max="8709" width="34.5546875" customWidth="1"/>
    <col min="8950" max="8950" width="14.88671875" customWidth="1"/>
    <col min="8951" max="8951" width="29.5546875" customWidth="1"/>
    <col min="8952" max="8952" width="27.33203125" customWidth="1"/>
    <col min="8953" max="8964" width="6.5546875" customWidth="1"/>
    <col min="8965" max="8965" width="34.5546875" customWidth="1"/>
    <col min="9206" max="9206" width="14.88671875" customWidth="1"/>
    <col min="9207" max="9207" width="29.5546875" customWidth="1"/>
    <col min="9208" max="9208" width="27.33203125" customWidth="1"/>
    <col min="9209" max="9220" width="6.5546875" customWidth="1"/>
    <col min="9221" max="9221" width="34.5546875" customWidth="1"/>
    <col min="9462" max="9462" width="14.88671875" customWidth="1"/>
    <col min="9463" max="9463" width="29.5546875" customWidth="1"/>
    <col min="9464" max="9464" width="27.33203125" customWidth="1"/>
    <col min="9465" max="9476" width="6.5546875" customWidth="1"/>
    <col min="9477" max="9477" width="34.5546875" customWidth="1"/>
    <col min="9718" max="9718" width="14.88671875" customWidth="1"/>
    <col min="9719" max="9719" width="29.5546875" customWidth="1"/>
    <col min="9720" max="9720" width="27.33203125" customWidth="1"/>
    <col min="9721" max="9732" width="6.5546875" customWidth="1"/>
    <col min="9733" max="9733" width="34.5546875" customWidth="1"/>
    <col min="9974" max="9974" width="14.88671875" customWidth="1"/>
    <col min="9975" max="9975" width="29.5546875" customWidth="1"/>
    <col min="9976" max="9976" width="27.33203125" customWidth="1"/>
    <col min="9977" max="9988" width="6.5546875" customWidth="1"/>
    <col min="9989" max="9989" width="34.5546875" customWidth="1"/>
    <col min="10230" max="10230" width="14.88671875" customWidth="1"/>
    <col min="10231" max="10231" width="29.5546875" customWidth="1"/>
    <col min="10232" max="10232" width="27.33203125" customWidth="1"/>
    <col min="10233" max="10244" width="6.5546875" customWidth="1"/>
    <col min="10245" max="10245" width="34.5546875" customWidth="1"/>
    <col min="10486" max="10486" width="14.88671875" customWidth="1"/>
    <col min="10487" max="10487" width="29.5546875" customWidth="1"/>
    <col min="10488" max="10488" width="27.33203125" customWidth="1"/>
    <col min="10489" max="10500" width="6.5546875" customWidth="1"/>
    <col min="10501" max="10501" width="34.5546875" customWidth="1"/>
    <col min="10742" max="10742" width="14.88671875" customWidth="1"/>
    <col min="10743" max="10743" width="29.5546875" customWidth="1"/>
    <col min="10744" max="10744" width="27.33203125" customWidth="1"/>
    <col min="10745" max="10756" width="6.5546875" customWidth="1"/>
    <col min="10757" max="10757" width="34.5546875" customWidth="1"/>
    <col min="10998" max="10998" width="14.88671875" customWidth="1"/>
    <col min="10999" max="10999" width="29.5546875" customWidth="1"/>
    <col min="11000" max="11000" width="27.33203125" customWidth="1"/>
    <col min="11001" max="11012" width="6.5546875" customWidth="1"/>
    <col min="11013" max="11013" width="34.5546875" customWidth="1"/>
    <col min="11254" max="11254" width="14.88671875" customWidth="1"/>
    <col min="11255" max="11255" width="29.5546875" customWidth="1"/>
    <col min="11256" max="11256" width="27.33203125" customWidth="1"/>
    <col min="11257" max="11268" width="6.5546875" customWidth="1"/>
    <col min="11269" max="11269" width="34.5546875" customWidth="1"/>
    <col min="11510" max="11510" width="14.88671875" customWidth="1"/>
    <col min="11511" max="11511" width="29.5546875" customWidth="1"/>
    <col min="11512" max="11512" width="27.33203125" customWidth="1"/>
    <col min="11513" max="11524" width="6.5546875" customWidth="1"/>
    <col min="11525" max="11525" width="34.5546875" customWidth="1"/>
    <col min="11766" max="11766" width="14.88671875" customWidth="1"/>
    <col min="11767" max="11767" width="29.5546875" customWidth="1"/>
    <col min="11768" max="11768" width="27.33203125" customWidth="1"/>
    <col min="11769" max="11780" width="6.5546875" customWidth="1"/>
    <col min="11781" max="11781" width="34.5546875" customWidth="1"/>
    <col min="12022" max="12022" width="14.88671875" customWidth="1"/>
    <col min="12023" max="12023" width="29.5546875" customWidth="1"/>
    <col min="12024" max="12024" width="27.33203125" customWidth="1"/>
    <col min="12025" max="12036" width="6.5546875" customWidth="1"/>
    <col min="12037" max="12037" width="34.5546875" customWidth="1"/>
    <col min="12278" max="12278" width="14.88671875" customWidth="1"/>
    <col min="12279" max="12279" width="29.5546875" customWidth="1"/>
    <col min="12280" max="12280" width="27.33203125" customWidth="1"/>
    <col min="12281" max="12292" width="6.5546875" customWidth="1"/>
    <col min="12293" max="12293" width="34.5546875" customWidth="1"/>
    <col min="12534" max="12534" width="14.88671875" customWidth="1"/>
    <col min="12535" max="12535" width="29.5546875" customWidth="1"/>
    <col min="12536" max="12536" width="27.33203125" customWidth="1"/>
    <col min="12537" max="12548" width="6.5546875" customWidth="1"/>
    <col min="12549" max="12549" width="34.5546875" customWidth="1"/>
    <col min="12790" max="12790" width="14.88671875" customWidth="1"/>
    <col min="12791" max="12791" width="29.5546875" customWidth="1"/>
    <col min="12792" max="12792" width="27.33203125" customWidth="1"/>
    <col min="12793" max="12804" width="6.5546875" customWidth="1"/>
    <col min="12805" max="12805" width="34.5546875" customWidth="1"/>
    <col min="13046" max="13046" width="14.88671875" customWidth="1"/>
    <col min="13047" max="13047" width="29.5546875" customWidth="1"/>
    <col min="13048" max="13048" width="27.33203125" customWidth="1"/>
    <col min="13049" max="13060" width="6.5546875" customWidth="1"/>
    <col min="13061" max="13061" width="34.5546875" customWidth="1"/>
    <col min="13302" max="13302" width="14.88671875" customWidth="1"/>
    <col min="13303" max="13303" width="29.5546875" customWidth="1"/>
    <col min="13304" max="13304" width="27.33203125" customWidth="1"/>
    <col min="13305" max="13316" width="6.5546875" customWidth="1"/>
    <col min="13317" max="13317" width="34.5546875" customWidth="1"/>
    <col min="13558" max="13558" width="14.88671875" customWidth="1"/>
    <col min="13559" max="13559" width="29.5546875" customWidth="1"/>
    <col min="13560" max="13560" width="27.33203125" customWidth="1"/>
    <col min="13561" max="13572" width="6.5546875" customWidth="1"/>
    <col min="13573" max="13573" width="34.5546875" customWidth="1"/>
    <col min="13814" max="13814" width="14.88671875" customWidth="1"/>
    <col min="13815" max="13815" width="29.5546875" customWidth="1"/>
    <col min="13816" max="13816" width="27.33203125" customWidth="1"/>
    <col min="13817" max="13828" width="6.5546875" customWidth="1"/>
    <col min="13829" max="13829" width="34.5546875" customWidth="1"/>
    <col min="14070" max="14070" width="14.88671875" customWidth="1"/>
    <col min="14071" max="14071" width="29.5546875" customWidth="1"/>
    <col min="14072" max="14072" width="27.33203125" customWidth="1"/>
    <col min="14073" max="14084" width="6.5546875" customWidth="1"/>
    <col min="14085" max="14085" width="34.5546875" customWidth="1"/>
    <col min="14326" max="14326" width="14.88671875" customWidth="1"/>
    <col min="14327" max="14327" width="29.5546875" customWidth="1"/>
    <col min="14328" max="14328" width="27.33203125" customWidth="1"/>
    <col min="14329" max="14340" width="6.5546875" customWidth="1"/>
    <col min="14341" max="14341" width="34.5546875" customWidth="1"/>
    <col min="14582" max="14582" width="14.88671875" customWidth="1"/>
    <col min="14583" max="14583" width="29.5546875" customWidth="1"/>
    <col min="14584" max="14584" width="27.33203125" customWidth="1"/>
    <col min="14585" max="14596" width="6.5546875" customWidth="1"/>
    <col min="14597" max="14597" width="34.5546875" customWidth="1"/>
    <col min="14838" max="14838" width="14.88671875" customWidth="1"/>
    <col min="14839" max="14839" width="29.5546875" customWidth="1"/>
    <col min="14840" max="14840" width="27.33203125" customWidth="1"/>
    <col min="14841" max="14852" width="6.5546875" customWidth="1"/>
    <col min="14853" max="14853" width="34.5546875" customWidth="1"/>
    <col min="15094" max="15094" width="14.88671875" customWidth="1"/>
    <col min="15095" max="15095" width="29.5546875" customWidth="1"/>
    <col min="15096" max="15096" width="27.33203125" customWidth="1"/>
    <col min="15097" max="15108" width="6.5546875" customWidth="1"/>
    <col min="15109" max="15109" width="34.5546875" customWidth="1"/>
    <col min="15350" max="15350" width="14.88671875" customWidth="1"/>
    <col min="15351" max="15351" width="29.5546875" customWidth="1"/>
    <col min="15352" max="15352" width="27.33203125" customWidth="1"/>
    <col min="15353" max="15364" width="6.5546875" customWidth="1"/>
    <col min="15365" max="15365" width="34.5546875" customWidth="1"/>
    <col min="15606" max="15606" width="14.88671875" customWidth="1"/>
    <col min="15607" max="15607" width="29.5546875" customWidth="1"/>
    <col min="15608" max="15608" width="27.33203125" customWidth="1"/>
    <col min="15609" max="15620" width="6.5546875" customWidth="1"/>
    <col min="15621" max="15621" width="34.5546875" customWidth="1"/>
    <col min="15862" max="15862" width="14.88671875" customWidth="1"/>
    <col min="15863" max="15863" width="29.5546875" customWidth="1"/>
    <col min="15864" max="15864" width="27.33203125" customWidth="1"/>
    <col min="15865" max="15876" width="6.5546875" customWidth="1"/>
    <col min="15877" max="15877" width="34.5546875" customWidth="1"/>
    <col min="16118" max="16118" width="14.88671875" customWidth="1"/>
    <col min="16119" max="16119" width="29.5546875" customWidth="1"/>
    <col min="16120" max="16120" width="27.33203125" customWidth="1"/>
    <col min="16121" max="16132" width="6.5546875" customWidth="1"/>
    <col min="16133" max="16133" width="34.5546875" customWidth="1"/>
  </cols>
  <sheetData>
    <row r="1" spans="1:5" ht="23.4" customHeight="1">
      <c r="A1" s="105" t="s">
        <v>536</v>
      </c>
      <c r="B1" s="105"/>
      <c r="C1" s="105"/>
      <c r="D1" s="105"/>
      <c r="E1" s="105"/>
    </row>
    <row r="2" spans="1:5" ht="15.6">
      <c r="A2" s="105" t="s">
        <v>537</v>
      </c>
      <c r="B2" s="105"/>
      <c r="C2" s="105"/>
      <c r="D2" s="105"/>
      <c r="E2" s="105"/>
    </row>
    <row r="3" spans="1:5" ht="15" customHeight="1"/>
    <row r="4" spans="1:5" ht="19.8" customHeight="1">
      <c r="A4" s="101" t="s">
        <v>0</v>
      </c>
      <c r="B4" s="101" t="s">
        <v>1</v>
      </c>
      <c r="C4" s="101" t="s">
        <v>2</v>
      </c>
      <c r="D4" s="106" t="s">
        <v>538</v>
      </c>
      <c r="E4" s="106"/>
    </row>
    <row r="5" spans="1:5" ht="19.2" customHeight="1">
      <c r="A5" s="101"/>
      <c r="B5" s="101"/>
      <c r="C5" s="101"/>
      <c r="D5" s="107" t="s">
        <v>539</v>
      </c>
      <c r="E5" s="107"/>
    </row>
    <row r="6" spans="1:5" ht="13.8" customHeight="1">
      <c r="A6" s="101"/>
      <c r="B6" s="101"/>
      <c r="C6" s="101"/>
      <c r="D6" s="1" t="s">
        <v>3</v>
      </c>
      <c r="E6" s="1" t="s">
        <v>4</v>
      </c>
    </row>
    <row r="7" spans="1:5">
      <c r="A7" s="90" t="s">
        <v>5</v>
      </c>
      <c r="B7" s="100" t="s">
        <v>18</v>
      </c>
      <c r="C7" s="56" t="s">
        <v>6</v>
      </c>
      <c r="D7" s="81">
        <f>SUM(D9:D14)</f>
        <v>696971.64497000002</v>
      </c>
      <c r="E7" s="81">
        <f t="shared" ref="E7" si="0">SUM(E9:E14)</f>
        <v>690987.74563000002</v>
      </c>
    </row>
    <row r="8" spans="1:5">
      <c r="A8" s="90"/>
      <c r="B8" s="100"/>
      <c r="C8" s="56" t="s">
        <v>7</v>
      </c>
      <c r="D8" s="82"/>
      <c r="E8" s="82"/>
    </row>
    <row r="9" spans="1:5">
      <c r="A9" s="90"/>
      <c r="B9" s="100"/>
      <c r="C9" s="56" t="s">
        <v>8</v>
      </c>
      <c r="D9" s="10"/>
      <c r="E9" s="10"/>
    </row>
    <row r="10" spans="1:5">
      <c r="A10" s="90"/>
      <c r="B10" s="100"/>
      <c r="C10" s="56" t="s">
        <v>9</v>
      </c>
      <c r="D10" s="10">
        <f>D18+D26+D82</f>
        <v>408592.25899999996</v>
      </c>
      <c r="E10" s="10">
        <f>E18+E26+E82</f>
        <v>405235.65135</v>
      </c>
    </row>
    <row r="11" spans="1:5" ht="22.5" customHeight="1">
      <c r="A11" s="90"/>
      <c r="B11" s="100"/>
      <c r="C11" s="56" t="s">
        <v>10</v>
      </c>
      <c r="D11" s="10">
        <f>D35+D43+D51+D59+D67+D75+D83</f>
        <v>288379.38597</v>
      </c>
      <c r="E11" s="10">
        <f>E35+E43+E51+E59+E67+E75+E83</f>
        <v>285752.09428000002</v>
      </c>
    </row>
    <row r="12" spans="1:5">
      <c r="A12" s="90"/>
      <c r="B12" s="100"/>
      <c r="C12" s="56" t="s">
        <v>11</v>
      </c>
      <c r="D12" s="83"/>
      <c r="E12" s="83"/>
    </row>
    <row r="13" spans="1:5" ht="16.5" customHeight="1">
      <c r="A13" s="90"/>
      <c r="B13" s="100"/>
      <c r="C13" s="56" t="s">
        <v>12</v>
      </c>
      <c r="D13" s="83"/>
      <c r="E13" s="83"/>
    </row>
    <row r="14" spans="1:5">
      <c r="A14" s="90"/>
      <c r="B14" s="100"/>
      <c r="C14" s="56" t="s">
        <v>13</v>
      </c>
      <c r="D14" s="83"/>
      <c r="E14" s="83"/>
    </row>
    <row r="15" spans="1:5" ht="22.5" customHeight="1">
      <c r="A15" s="91" t="s">
        <v>14</v>
      </c>
      <c r="B15" s="94" t="s">
        <v>362</v>
      </c>
      <c r="C15" s="2" t="s">
        <v>6</v>
      </c>
      <c r="D15" s="52">
        <f>SUM(D17:D22)</f>
        <v>299.14753999999999</v>
      </c>
      <c r="E15" s="52">
        <f t="shared" ref="E15" si="1">SUM(E17:E22)</f>
        <v>299.14753999999999</v>
      </c>
    </row>
    <row r="16" spans="1:5">
      <c r="A16" s="92"/>
      <c r="B16" s="95"/>
      <c r="C16" s="2" t="s">
        <v>7</v>
      </c>
      <c r="D16" s="51"/>
      <c r="E16" s="51"/>
    </row>
    <row r="17" spans="1:5">
      <c r="A17" s="92"/>
      <c r="B17" s="95"/>
      <c r="C17" s="2" t="s">
        <v>8</v>
      </c>
      <c r="D17" s="51"/>
      <c r="E17" s="51"/>
    </row>
    <row r="18" spans="1:5" ht="22.5" customHeight="1">
      <c r="A18" s="92"/>
      <c r="B18" s="95"/>
      <c r="C18" s="2" t="s">
        <v>9</v>
      </c>
      <c r="D18" s="53">
        <f>'приложение 9'!H55</f>
        <v>299.14753999999999</v>
      </c>
      <c r="E18" s="53">
        <f>'приложение 9'!I55</f>
        <v>299.14753999999999</v>
      </c>
    </row>
    <row r="19" spans="1:5">
      <c r="A19" s="92"/>
      <c r="B19" s="95"/>
      <c r="C19" s="2" t="s">
        <v>10</v>
      </c>
      <c r="D19" s="51"/>
      <c r="E19" s="51"/>
    </row>
    <row r="20" spans="1:5" ht="22.5" customHeight="1">
      <c r="A20" s="92"/>
      <c r="B20" s="95"/>
      <c r="C20" s="2" t="s">
        <v>11</v>
      </c>
      <c r="D20" s="51"/>
      <c r="E20" s="51"/>
    </row>
    <row r="21" spans="1:5" ht="18" customHeight="1">
      <c r="A21" s="92"/>
      <c r="B21" s="95"/>
      <c r="C21" s="2" t="s">
        <v>12</v>
      </c>
      <c r="D21" s="51"/>
      <c r="E21" s="51"/>
    </row>
    <row r="22" spans="1:5" ht="18" customHeight="1">
      <c r="A22" s="93"/>
      <c r="B22" s="96"/>
      <c r="C22" s="2" t="s">
        <v>13</v>
      </c>
      <c r="D22" s="51"/>
      <c r="E22" s="51"/>
    </row>
    <row r="23" spans="1:5" ht="18" customHeight="1">
      <c r="A23" s="102" t="s">
        <v>20</v>
      </c>
      <c r="B23" s="94" t="s">
        <v>366</v>
      </c>
      <c r="C23" s="24" t="s">
        <v>6</v>
      </c>
      <c r="D23" s="52">
        <f>SUM(D25:D30)</f>
        <v>273.10000000000002</v>
      </c>
      <c r="E23" s="52">
        <f t="shared" ref="E23" si="2">SUM(E25:E30)</f>
        <v>273.10000000000002</v>
      </c>
    </row>
    <row r="24" spans="1:5" ht="18" customHeight="1">
      <c r="A24" s="103"/>
      <c r="B24" s="95"/>
      <c r="C24" s="24" t="s">
        <v>7</v>
      </c>
      <c r="D24" s="51"/>
      <c r="E24" s="51"/>
    </row>
    <row r="25" spans="1:5" ht="18" customHeight="1">
      <c r="A25" s="103"/>
      <c r="B25" s="95"/>
      <c r="C25" s="24" t="s">
        <v>8</v>
      </c>
      <c r="D25" s="53"/>
      <c r="E25" s="53"/>
    </row>
    <row r="26" spans="1:5" ht="18" customHeight="1">
      <c r="A26" s="103"/>
      <c r="B26" s="95"/>
      <c r="C26" s="24" t="s">
        <v>9</v>
      </c>
      <c r="D26" s="54">
        <f>'приложение 9'!H60</f>
        <v>273.10000000000002</v>
      </c>
      <c r="E26" s="54">
        <f>'приложение 9'!I60</f>
        <v>273.10000000000002</v>
      </c>
    </row>
    <row r="27" spans="1:5" ht="18" customHeight="1">
      <c r="A27" s="103"/>
      <c r="B27" s="95"/>
      <c r="C27" s="24" t="s">
        <v>10</v>
      </c>
      <c r="D27" s="51"/>
      <c r="E27" s="51"/>
    </row>
    <row r="28" spans="1:5" ht="18" customHeight="1">
      <c r="A28" s="103"/>
      <c r="B28" s="95"/>
      <c r="C28" s="24" t="s">
        <v>11</v>
      </c>
      <c r="D28" s="51"/>
      <c r="E28" s="51"/>
    </row>
    <row r="29" spans="1:5" ht="14.25" customHeight="1">
      <c r="A29" s="103"/>
      <c r="B29" s="95"/>
      <c r="C29" s="24" t="s">
        <v>12</v>
      </c>
      <c r="D29" s="51"/>
      <c r="E29" s="51"/>
    </row>
    <row r="30" spans="1:5">
      <c r="A30" s="104"/>
      <c r="B30" s="96"/>
      <c r="C30" s="24" t="s">
        <v>13</v>
      </c>
      <c r="D30" s="51"/>
      <c r="E30" s="51"/>
    </row>
    <row r="31" spans="1:5">
      <c r="A31" s="91" t="s">
        <v>21</v>
      </c>
      <c r="B31" s="94" t="s">
        <v>368</v>
      </c>
      <c r="C31" s="4" t="s">
        <v>6</v>
      </c>
      <c r="D31" s="52">
        <f>SUM(D33:D38)</f>
        <v>6324.4010000000007</v>
      </c>
      <c r="E31" s="52">
        <f t="shared" ref="E31" si="3">SUM(E33:E38)</f>
        <v>6295.5989300000001</v>
      </c>
    </row>
    <row r="32" spans="1:5" ht="56.25" customHeight="1">
      <c r="A32" s="92"/>
      <c r="B32" s="95"/>
      <c r="C32" s="4" t="s">
        <v>7</v>
      </c>
      <c r="D32" s="51"/>
      <c r="E32" s="51"/>
    </row>
    <row r="33" spans="1:5">
      <c r="A33" s="92"/>
      <c r="B33" s="95"/>
      <c r="C33" s="4" t="s">
        <v>8</v>
      </c>
      <c r="D33" s="51"/>
      <c r="E33" s="51"/>
    </row>
    <row r="34" spans="1:5" ht="22.5" customHeight="1">
      <c r="A34" s="92"/>
      <c r="B34" s="95"/>
      <c r="C34" s="4" t="s">
        <v>9</v>
      </c>
      <c r="D34" s="53"/>
      <c r="E34" s="53"/>
    </row>
    <row r="35" spans="1:5">
      <c r="A35" s="92"/>
      <c r="B35" s="95"/>
      <c r="C35" s="4" t="s">
        <v>10</v>
      </c>
      <c r="D35" s="51">
        <f>'приложение 9'!H62</f>
        <v>6324.4010000000007</v>
      </c>
      <c r="E35" s="54">
        <f>'приложение 9'!I61</f>
        <v>6295.5989300000001</v>
      </c>
    </row>
    <row r="36" spans="1:5" ht="22.5" customHeight="1">
      <c r="A36" s="92"/>
      <c r="B36" s="95"/>
      <c r="C36" s="4" t="s">
        <v>11</v>
      </c>
      <c r="D36" s="51"/>
      <c r="E36" s="51"/>
    </row>
    <row r="37" spans="1:5" ht="14.25" customHeight="1">
      <c r="A37" s="92"/>
      <c r="B37" s="95"/>
      <c r="C37" s="4" t="s">
        <v>12</v>
      </c>
      <c r="D37" s="51"/>
      <c r="E37" s="51"/>
    </row>
    <row r="38" spans="1:5">
      <c r="A38" s="93"/>
      <c r="B38" s="96"/>
      <c r="C38" s="4" t="s">
        <v>13</v>
      </c>
      <c r="D38" s="51"/>
      <c r="E38" s="51"/>
    </row>
    <row r="39" spans="1:5" ht="22.5" customHeight="1">
      <c r="A39" s="91" t="s">
        <v>22</v>
      </c>
      <c r="B39" s="94" t="s">
        <v>369</v>
      </c>
      <c r="C39" s="2" t="s">
        <v>6</v>
      </c>
      <c r="D39" s="52">
        <f>SUM(D41:D46)</f>
        <v>345.697</v>
      </c>
      <c r="E39" s="52">
        <f t="shared" ref="E39" si="4">SUM(E41:E46)</f>
        <v>309.83166</v>
      </c>
    </row>
    <row r="40" spans="1:5">
      <c r="A40" s="92"/>
      <c r="B40" s="95"/>
      <c r="C40" s="2" t="s">
        <v>7</v>
      </c>
      <c r="D40" s="51"/>
      <c r="E40" s="51"/>
    </row>
    <row r="41" spans="1:5">
      <c r="A41" s="92"/>
      <c r="B41" s="95"/>
      <c r="C41" s="2" t="s">
        <v>8</v>
      </c>
      <c r="D41" s="51"/>
      <c r="E41" s="51"/>
    </row>
    <row r="42" spans="1:5">
      <c r="A42" s="92"/>
      <c r="B42" s="95"/>
      <c r="C42" s="2" t="s">
        <v>9</v>
      </c>
      <c r="D42" s="51"/>
      <c r="E42" s="51"/>
    </row>
    <row r="43" spans="1:5">
      <c r="A43" s="92"/>
      <c r="B43" s="95"/>
      <c r="C43" s="2" t="s">
        <v>10</v>
      </c>
      <c r="D43" s="53">
        <f>'приложение 9'!H66</f>
        <v>345.697</v>
      </c>
      <c r="E43" s="53">
        <f>'приложение 9'!I66</f>
        <v>309.83166</v>
      </c>
    </row>
    <row r="44" spans="1:5" ht="22.5" customHeight="1">
      <c r="A44" s="92"/>
      <c r="B44" s="95"/>
      <c r="C44" s="2" t="s">
        <v>11</v>
      </c>
      <c r="D44" s="51"/>
      <c r="E44" s="51"/>
    </row>
    <row r="45" spans="1:5" ht="14.25" customHeight="1">
      <c r="A45" s="92"/>
      <c r="B45" s="95"/>
      <c r="C45" s="2" t="s">
        <v>12</v>
      </c>
      <c r="D45" s="51"/>
      <c r="E45" s="51"/>
    </row>
    <row r="46" spans="1:5">
      <c r="A46" s="93"/>
      <c r="B46" s="96"/>
      <c r="C46" s="2" t="s">
        <v>13</v>
      </c>
      <c r="D46" s="51"/>
      <c r="E46" s="51"/>
    </row>
    <row r="47" spans="1:5" ht="22.5" customHeight="1">
      <c r="A47" s="91" t="s">
        <v>23</v>
      </c>
      <c r="B47" s="94" t="s">
        <v>376</v>
      </c>
      <c r="C47" s="4" t="s">
        <v>6</v>
      </c>
      <c r="D47" s="52">
        <f>SUM(D49:D54)</f>
        <v>43841.91444</v>
      </c>
      <c r="E47" s="52">
        <f t="shared" ref="E47" si="5">SUM(E49:E54)</f>
        <v>43616.544039999993</v>
      </c>
    </row>
    <row r="48" spans="1:5">
      <c r="A48" s="92"/>
      <c r="B48" s="95"/>
      <c r="C48" s="4" t="s">
        <v>7</v>
      </c>
      <c r="D48" s="51"/>
      <c r="E48" s="51"/>
    </row>
    <row r="49" spans="1:5">
      <c r="A49" s="92"/>
      <c r="B49" s="95"/>
      <c r="C49" s="4" t="s">
        <v>8</v>
      </c>
      <c r="D49" s="51"/>
      <c r="E49" s="51"/>
    </row>
    <row r="50" spans="1:5" ht="22.5" customHeight="1">
      <c r="A50" s="92"/>
      <c r="B50" s="95"/>
      <c r="C50" s="4" t="s">
        <v>9</v>
      </c>
      <c r="D50" s="51"/>
      <c r="E50" s="51"/>
    </row>
    <row r="51" spans="1:5">
      <c r="A51" s="92"/>
      <c r="B51" s="95"/>
      <c r="C51" s="4" t="s">
        <v>10</v>
      </c>
      <c r="D51" s="53">
        <f>'приложение 9'!H69</f>
        <v>43841.91444</v>
      </c>
      <c r="E51" s="53">
        <f>'приложение 9'!I69</f>
        <v>43616.544039999993</v>
      </c>
    </row>
    <row r="52" spans="1:5" ht="22.5" customHeight="1">
      <c r="A52" s="92"/>
      <c r="B52" s="95"/>
      <c r="C52" s="4" t="s">
        <v>11</v>
      </c>
      <c r="D52" s="51"/>
      <c r="E52" s="51"/>
    </row>
    <row r="53" spans="1:5" ht="14.25" customHeight="1">
      <c r="A53" s="92"/>
      <c r="B53" s="95"/>
      <c r="C53" s="4" t="s">
        <v>12</v>
      </c>
      <c r="D53" s="51"/>
      <c r="E53" s="51"/>
    </row>
    <row r="54" spans="1:5">
      <c r="A54" s="93"/>
      <c r="B54" s="96"/>
      <c r="C54" s="4" t="s">
        <v>13</v>
      </c>
      <c r="D54" s="51"/>
      <c r="E54" s="51"/>
    </row>
    <row r="55" spans="1:5">
      <c r="A55" s="91" t="s">
        <v>24</v>
      </c>
      <c r="B55" s="94" t="s">
        <v>371</v>
      </c>
      <c r="C55" s="4" t="s">
        <v>6</v>
      </c>
      <c r="D55" s="54">
        <f>SUM(D57:D62)</f>
        <v>78.644000000000005</v>
      </c>
      <c r="E55" s="54">
        <f t="shared" ref="E55" si="6">SUM(E57:E62)</f>
        <v>78.644000000000005</v>
      </c>
    </row>
    <row r="56" spans="1:5">
      <c r="A56" s="92"/>
      <c r="B56" s="95"/>
      <c r="C56" s="4" t="s">
        <v>7</v>
      </c>
      <c r="D56" s="51"/>
      <c r="E56" s="51"/>
    </row>
    <row r="57" spans="1:5" ht="22.5" customHeight="1">
      <c r="A57" s="92"/>
      <c r="B57" s="95"/>
      <c r="C57" s="4" t="s">
        <v>8</v>
      </c>
      <c r="D57" s="51"/>
      <c r="E57" s="51"/>
    </row>
    <row r="58" spans="1:5">
      <c r="A58" s="92"/>
      <c r="B58" s="95"/>
      <c r="C58" s="4" t="s">
        <v>9</v>
      </c>
      <c r="D58" s="51"/>
      <c r="E58" s="51"/>
    </row>
    <row r="59" spans="1:5">
      <c r="A59" s="92"/>
      <c r="B59" s="95"/>
      <c r="C59" s="4" t="s">
        <v>10</v>
      </c>
      <c r="D59" s="53">
        <f>'приложение 9'!H79</f>
        <v>78.644000000000005</v>
      </c>
      <c r="E59" s="53">
        <f>'приложение 9'!I79</f>
        <v>78.644000000000005</v>
      </c>
    </row>
    <row r="60" spans="1:5">
      <c r="A60" s="92"/>
      <c r="B60" s="95"/>
      <c r="C60" s="4" t="s">
        <v>11</v>
      </c>
      <c r="D60" s="51"/>
      <c r="E60" s="51"/>
    </row>
    <row r="61" spans="1:5" ht="14.25" customHeight="1">
      <c r="A61" s="92"/>
      <c r="B61" s="95"/>
      <c r="C61" s="4" t="s">
        <v>12</v>
      </c>
      <c r="D61" s="51"/>
      <c r="E61" s="51"/>
    </row>
    <row r="62" spans="1:5" ht="22.5" customHeight="1">
      <c r="A62" s="93"/>
      <c r="B62" s="96"/>
      <c r="C62" s="4" t="s">
        <v>13</v>
      </c>
      <c r="D62" s="51"/>
      <c r="E62" s="51"/>
    </row>
    <row r="63" spans="1:5">
      <c r="A63" s="91" t="s">
        <v>25</v>
      </c>
      <c r="B63" s="94" t="s">
        <v>373</v>
      </c>
      <c r="C63" s="4" t="s">
        <v>6</v>
      </c>
      <c r="D63" s="54">
        <f>SUM(D65:D70)</f>
        <v>7.8197799999999997</v>
      </c>
      <c r="E63" s="54">
        <f t="shared" ref="E63" si="7">SUM(E65:E70)</f>
        <v>7.8197799999999997</v>
      </c>
    </row>
    <row r="64" spans="1:5" ht="22.5" customHeight="1">
      <c r="A64" s="92"/>
      <c r="B64" s="95"/>
      <c r="C64" s="4" t="s">
        <v>7</v>
      </c>
      <c r="D64" s="51"/>
      <c r="E64" s="51"/>
    </row>
    <row r="65" spans="1:5">
      <c r="A65" s="92"/>
      <c r="B65" s="95"/>
      <c r="C65" s="4" t="s">
        <v>8</v>
      </c>
      <c r="D65" s="51"/>
      <c r="E65" s="51"/>
    </row>
    <row r="66" spans="1:5" ht="22.5" customHeight="1">
      <c r="A66" s="92"/>
      <c r="B66" s="95"/>
      <c r="C66" s="4" t="s">
        <v>9</v>
      </c>
      <c r="D66" s="51"/>
      <c r="E66" s="51"/>
    </row>
    <row r="67" spans="1:5">
      <c r="A67" s="92"/>
      <c r="B67" s="95"/>
      <c r="C67" s="4" t="s">
        <v>10</v>
      </c>
      <c r="D67" s="53">
        <f>'приложение 9'!H82</f>
        <v>7.8197799999999997</v>
      </c>
      <c r="E67" s="53">
        <f>'приложение 9'!I82</f>
        <v>7.8197799999999997</v>
      </c>
    </row>
    <row r="68" spans="1:5" ht="22.5" customHeight="1">
      <c r="A68" s="92"/>
      <c r="B68" s="95"/>
      <c r="C68" s="4" t="s">
        <v>11</v>
      </c>
      <c r="D68" s="51"/>
      <c r="E68" s="51"/>
    </row>
    <row r="69" spans="1:5" ht="14.25" customHeight="1">
      <c r="A69" s="92"/>
      <c r="B69" s="95"/>
      <c r="C69" s="4" t="s">
        <v>12</v>
      </c>
      <c r="D69" s="51"/>
      <c r="E69" s="51"/>
    </row>
    <row r="70" spans="1:5">
      <c r="A70" s="93"/>
      <c r="B70" s="96"/>
      <c r="C70" s="4" t="s">
        <v>13</v>
      </c>
      <c r="D70" s="51"/>
      <c r="E70" s="51"/>
    </row>
    <row r="71" spans="1:5">
      <c r="A71" s="91" t="s">
        <v>26</v>
      </c>
      <c r="B71" s="94" t="s">
        <v>374</v>
      </c>
      <c r="C71" s="24" t="s">
        <v>6</v>
      </c>
      <c r="D71" s="54">
        <f>SUM(D73:D78)</f>
        <v>117.3198</v>
      </c>
      <c r="E71" s="54">
        <f t="shared" ref="E71" si="8">SUM(E73:E78)</f>
        <v>0</v>
      </c>
    </row>
    <row r="72" spans="1:5" ht="22.5" customHeight="1">
      <c r="A72" s="92"/>
      <c r="B72" s="95"/>
      <c r="C72" s="24" t="s">
        <v>7</v>
      </c>
      <c r="D72" s="51"/>
      <c r="E72" s="51"/>
    </row>
    <row r="73" spans="1:5">
      <c r="A73" s="92"/>
      <c r="B73" s="95"/>
      <c r="C73" s="24" t="s">
        <v>8</v>
      </c>
      <c r="D73" s="51"/>
      <c r="E73" s="51"/>
    </row>
    <row r="74" spans="1:5">
      <c r="A74" s="92"/>
      <c r="B74" s="95"/>
      <c r="C74" s="24" t="s">
        <v>9</v>
      </c>
      <c r="D74" s="51"/>
      <c r="E74" s="51"/>
    </row>
    <row r="75" spans="1:5" ht="22.5" customHeight="1">
      <c r="A75" s="92"/>
      <c r="B75" s="95"/>
      <c r="C75" s="24" t="s">
        <v>10</v>
      </c>
      <c r="D75" s="53">
        <f>'приложение 9'!H88</f>
        <v>117.3198</v>
      </c>
      <c r="E75" s="53">
        <f>'приложение 9'!I88</f>
        <v>0</v>
      </c>
    </row>
    <row r="76" spans="1:5">
      <c r="A76" s="92"/>
      <c r="B76" s="95"/>
      <c r="C76" s="24" t="s">
        <v>11</v>
      </c>
      <c r="D76" s="51"/>
      <c r="E76" s="51"/>
    </row>
    <row r="77" spans="1:5" ht="13.5" customHeight="1">
      <c r="A77" s="92"/>
      <c r="B77" s="95"/>
      <c r="C77" s="24" t="s">
        <v>12</v>
      </c>
      <c r="D77" s="51"/>
      <c r="E77" s="51"/>
    </row>
    <row r="78" spans="1:5">
      <c r="A78" s="93"/>
      <c r="B78" s="96"/>
      <c r="C78" s="24" t="s">
        <v>13</v>
      </c>
      <c r="D78" s="51"/>
      <c r="E78" s="51"/>
    </row>
    <row r="79" spans="1:5">
      <c r="A79" s="89" t="s">
        <v>15</v>
      </c>
      <c r="B79" s="89" t="s">
        <v>39</v>
      </c>
      <c r="C79" s="2" t="s">
        <v>6</v>
      </c>
      <c r="D79" s="54">
        <f>SUM(D81:D86)</f>
        <v>645683.60140999989</v>
      </c>
      <c r="E79" s="54">
        <f t="shared" ref="E79" si="9">SUM(E81:E86)</f>
        <v>640107.05968000006</v>
      </c>
    </row>
    <row r="80" spans="1:5" ht="22.5" customHeight="1">
      <c r="A80" s="89"/>
      <c r="B80" s="89"/>
      <c r="C80" s="2" t="s">
        <v>7</v>
      </c>
      <c r="D80" s="51"/>
      <c r="E80" s="51"/>
    </row>
    <row r="81" spans="1:5">
      <c r="A81" s="89"/>
      <c r="B81" s="89"/>
      <c r="C81" s="2" t="s">
        <v>16</v>
      </c>
      <c r="D81" s="14"/>
      <c r="E81" s="14"/>
    </row>
    <row r="82" spans="1:5" ht="22.5" customHeight="1">
      <c r="A82" s="89"/>
      <c r="B82" s="89"/>
      <c r="C82" s="2" t="s">
        <v>9</v>
      </c>
      <c r="D82" s="14">
        <f>'приложение 9'!H12+'приложение 9'!H13+'приложение 9'!H14+'приложение 9'!H15+'приложение 9'!H16+'приложение 9'!H17+'приложение 9'!H18+'приложение 9'!H19+'приложение 9'!H20+'приложение 9'!H21+'приложение 9'!H22+'приложение 9'!H23+'приложение 9'!H24+'приложение 9'!H25+'приложение 9'!H26+'приложение 9'!H27+'приложение 9'!H28+'приложение 9'!H29+'приложение 9'!H30+'приложение 9'!H31+'приложение 9'!H32+'приложение 9'!H33</f>
        <v>408020.01145999995</v>
      </c>
      <c r="E82" s="14">
        <f>'приложение 9'!I12+'приложение 9'!I13+'приложение 9'!I14+'приложение 9'!I15+'приложение 9'!I16+'приложение 9'!I17+'приложение 9'!I18+'приложение 9'!I19+'приложение 9'!I20+'приложение 9'!I21+'приложение 9'!I22+'приложение 9'!I23+'приложение 9'!I24+'приложение 9'!I25+'приложение 9'!I26+'приложение 9'!I27+'приложение 9'!I28+'приложение 9'!I29+'приложение 9'!I30+'приложение 9'!I31+'приложение 9'!I32+'приложение 9'!I33</f>
        <v>404663.40380999999</v>
      </c>
    </row>
    <row r="83" spans="1:5">
      <c r="A83" s="89"/>
      <c r="B83" s="89"/>
      <c r="C83" s="2" t="s">
        <v>10</v>
      </c>
      <c r="D83" s="14">
        <f>'приложение 9'!H34+'приложение 9'!H35+'приложение 9'!H36+'приложение 9'!H37+'приложение 9'!H38+'приложение 9'!H39+'приложение 9'!H40+'приложение 9'!H41+'приложение 9'!H42+'приложение 9'!H43+'приложение 9'!H44+'приложение 9'!H45+'приложение 9'!H46+'приложение 9'!H47+'приложение 9'!H48+'приложение 9'!H49+'приложение 9'!H50+'приложение 9'!H51+'приложение 9'!H52+'приложение 9'!H53</f>
        <v>237663.58994999999</v>
      </c>
      <c r="E83" s="14">
        <f>'приложение 9'!I34+'приложение 9'!I35+'приложение 9'!I36+'приложение 9'!I37+'приложение 9'!I38+'приложение 9'!I39+'приложение 9'!I40+'приложение 9'!I41+'приложение 9'!I42+'приложение 9'!I43+'приложение 9'!I44+'приложение 9'!I45+'приложение 9'!I46+'приложение 9'!I47+'приложение 9'!I48+'приложение 9'!I49+'приложение 9'!I50+'приложение 9'!I51+'приложение 9'!I52+'приложение 9'!I53</f>
        <v>235443.65587000005</v>
      </c>
    </row>
    <row r="84" spans="1:5" ht="22.5" customHeight="1">
      <c r="A84" s="89"/>
      <c r="B84" s="89"/>
      <c r="C84" s="2" t="s">
        <v>11</v>
      </c>
      <c r="D84" s="51"/>
      <c r="E84" s="51"/>
    </row>
    <row r="85" spans="1:5" ht="13.5" customHeight="1">
      <c r="A85" s="89"/>
      <c r="B85" s="89"/>
      <c r="C85" s="2" t="s">
        <v>12</v>
      </c>
      <c r="D85" s="51"/>
      <c r="E85" s="51"/>
    </row>
    <row r="86" spans="1:5" ht="22.5" customHeight="1">
      <c r="A86" s="89"/>
      <c r="B86" s="89"/>
      <c r="C86" s="2" t="s">
        <v>13</v>
      </c>
      <c r="D86" s="51"/>
      <c r="E86" s="51"/>
    </row>
    <row r="87" spans="1:5">
      <c r="A87" s="90" t="s">
        <v>5</v>
      </c>
      <c r="B87" s="100" t="s">
        <v>138</v>
      </c>
      <c r="C87" s="56" t="s">
        <v>6</v>
      </c>
      <c r="D87" s="84">
        <f t="shared" ref="D87:E87" si="10">SUM(D89:D94)</f>
        <v>117825.44100000002</v>
      </c>
      <c r="E87" s="84">
        <f t="shared" si="10"/>
        <v>114564.102132136</v>
      </c>
    </row>
    <row r="88" spans="1:5">
      <c r="A88" s="90"/>
      <c r="B88" s="100"/>
      <c r="C88" s="56" t="s">
        <v>7</v>
      </c>
      <c r="D88" s="85"/>
      <c r="E88" s="85"/>
    </row>
    <row r="89" spans="1:5" ht="22.5" customHeight="1">
      <c r="A89" s="90"/>
      <c r="B89" s="100"/>
      <c r="C89" s="56" t="s">
        <v>8</v>
      </c>
      <c r="D89" s="10">
        <f t="shared" ref="D89:E89" si="11">D97+D105+D113</f>
        <v>1625.83</v>
      </c>
      <c r="E89" s="10">
        <f t="shared" si="11"/>
        <v>1625.83</v>
      </c>
    </row>
    <row r="90" spans="1:5">
      <c r="A90" s="90"/>
      <c r="B90" s="100"/>
      <c r="C90" s="56" t="s">
        <v>9</v>
      </c>
      <c r="D90" s="86">
        <f>D98+D106+D114+D122</f>
        <v>27160.825819999998</v>
      </c>
      <c r="E90" s="86">
        <f t="shared" ref="E90" si="12">E98+E106+E114+E122</f>
        <v>24750.63178</v>
      </c>
    </row>
    <row r="91" spans="1:5">
      <c r="A91" s="90"/>
      <c r="B91" s="100"/>
      <c r="C91" s="56" t="s">
        <v>10</v>
      </c>
      <c r="D91" s="86">
        <f>D99+D107+D115+D123</f>
        <v>89038.785180000021</v>
      </c>
      <c r="E91" s="86">
        <f t="shared" ref="E91" si="13">E99+E107+E115+E123</f>
        <v>88187.640352136004</v>
      </c>
    </row>
    <row r="92" spans="1:5">
      <c r="A92" s="90"/>
      <c r="B92" s="100"/>
      <c r="C92" s="56" t="s">
        <v>11</v>
      </c>
      <c r="D92" s="86">
        <f t="shared" ref="D92:E92" si="14">D108</f>
        <v>0</v>
      </c>
      <c r="E92" s="86">
        <f t="shared" si="14"/>
        <v>0</v>
      </c>
    </row>
    <row r="93" spans="1:5" ht="13.5" customHeight="1">
      <c r="A93" s="90"/>
      <c r="B93" s="100"/>
      <c r="C93" s="56" t="s">
        <v>12</v>
      </c>
      <c r="D93" s="83"/>
      <c r="E93" s="83"/>
    </row>
    <row r="94" spans="1:5">
      <c r="A94" s="90"/>
      <c r="B94" s="100"/>
      <c r="C94" s="56" t="s">
        <v>13</v>
      </c>
      <c r="D94" s="83"/>
      <c r="E94" s="83"/>
    </row>
    <row r="95" spans="1:5" ht="22.5" customHeight="1">
      <c r="A95" s="89" t="s">
        <v>15</v>
      </c>
      <c r="B95" s="89" t="s">
        <v>144</v>
      </c>
      <c r="C95" s="4" t="s">
        <v>6</v>
      </c>
      <c r="D95" s="53">
        <f>SUM(D96:D102)</f>
        <v>17585.013930000001</v>
      </c>
      <c r="E95" s="53">
        <f t="shared" ref="E95" si="15">SUM(E96:E102)</f>
        <v>17583.408932136001</v>
      </c>
    </row>
    <row r="96" spans="1:5">
      <c r="A96" s="89"/>
      <c r="B96" s="89"/>
      <c r="C96" s="4" t="s">
        <v>7</v>
      </c>
      <c r="D96" s="53"/>
      <c r="E96" s="53"/>
    </row>
    <row r="97" spans="1:5">
      <c r="A97" s="89"/>
      <c r="B97" s="89"/>
      <c r="C97" s="4" t="s">
        <v>16</v>
      </c>
      <c r="D97" s="53">
        <f>'приложение 9'!H104+'приложение 9'!H106</f>
        <v>216.1</v>
      </c>
      <c r="E97" s="53">
        <f>'приложение 9'!I104+'приложение 9'!I106</f>
        <v>216.1</v>
      </c>
    </row>
    <row r="98" spans="1:5">
      <c r="A98" s="89"/>
      <c r="B98" s="89"/>
      <c r="C98" s="4" t="s">
        <v>9</v>
      </c>
      <c r="D98" s="53">
        <f>'приложение 9'!H93+'приложение 9'!H94+'приложение 9'!H95+'приложение 9'!H96+'приложение 9'!H97+'приложение 9'!H98+'приложение 9'!H105</f>
        <v>5083.5959999999995</v>
      </c>
      <c r="E98" s="53">
        <f>'приложение 9'!I93+'приложение 9'!I94+'приложение 9'!I95+'приложение 9'!I96+'приложение 9'!I97+'приложение 9'!I98+'приложение 9'!I105</f>
        <v>5083.5959999999995</v>
      </c>
    </row>
    <row r="99" spans="1:5">
      <c r="A99" s="89"/>
      <c r="B99" s="89"/>
      <c r="C99" s="4" t="s">
        <v>10</v>
      </c>
      <c r="D99" s="53">
        <f>'приложение 9'!H99+'приложение 9'!H100+'приложение 9'!H101+'приложение 9'!H102+'приложение 9'!H103</f>
        <v>12285.317930000001</v>
      </c>
      <c r="E99" s="53">
        <f>'приложение 9'!I99+'приложение 9'!I100+'приложение 9'!I101+'приложение 9'!I102+'приложение 9'!I103</f>
        <v>12283.712932135999</v>
      </c>
    </row>
    <row r="100" spans="1:5">
      <c r="A100" s="89"/>
      <c r="B100" s="89"/>
      <c r="C100" s="4" t="s">
        <v>11</v>
      </c>
      <c r="D100" s="51"/>
      <c r="E100" s="51"/>
    </row>
    <row r="101" spans="1:5" ht="13.5" customHeight="1">
      <c r="A101" s="89"/>
      <c r="B101" s="89"/>
      <c r="C101" s="4" t="s">
        <v>12</v>
      </c>
      <c r="D101" s="51"/>
      <c r="E101" s="51"/>
    </row>
    <row r="102" spans="1:5" ht="22.5" customHeight="1">
      <c r="A102" s="89"/>
      <c r="B102" s="89"/>
      <c r="C102" s="4" t="s">
        <v>13</v>
      </c>
      <c r="D102" s="51"/>
      <c r="E102" s="51"/>
    </row>
    <row r="103" spans="1:5">
      <c r="A103" s="89" t="s">
        <v>139</v>
      </c>
      <c r="B103" s="89" t="s">
        <v>143</v>
      </c>
      <c r="C103" s="4" t="s">
        <v>6</v>
      </c>
      <c r="D103" s="53">
        <f>SUM(D104:D110)</f>
        <v>48559.868400000014</v>
      </c>
      <c r="E103" s="53">
        <f>SUM(E104:E110)</f>
        <v>47168.812630000008</v>
      </c>
    </row>
    <row r="104" spans="1:5">
      <c r="A104" s="89"/>
      <c r="B104" s="89"/>
      <c r="C104" s="4" t="s">
        <v>7</v>
      </c>
      <c r="D104" s="53"/>
      <c r="E104" s="53"/>
    </row>
    <row r="105" spans="1:5" ht="22.5" customHeight="1">
      <c r="A105" s="89"/>
      <c r="B105" s="89"/>
      <c r="C105" s="4" t="s">
        <v>17</v>
      </c>
      <c r="D105" s="53">
        <f>'приложение 9'!H124+'приложение 9'!H125+'приложение 9'!H127+'приложение 9'!H129</f>
        <v>1409.73</v>
      </c>
      <c r="E105" s="53">
        <f>'приложение 9'!I124+'приложение 9'!I125+'приложение 9'!I127+'приложение 9'!I129</f>
        <v>1409.73</v>
      </c>
    </row>
    <row r="106" spans="1:5">
      <c r="A106" s="89"/>
      <c r="B106" s="89"/>
      <c r="C106" s="4" t="s">
        <v>9</v>
      </c>
      <c r="D106" s="53">
        <f>'приложение 9'!H109+'приложение 9'!H110+'приложение 9'!H111+'приложение 9'!H112+'приложение 9'!H113+'приложение 9'!H114+'приложение 9'!H115+'приложение 9'!H126+'приложение 9'!H128</f>
        <v>10517.287</v>
      </c>
      <c r="E106" s="53">
        <f>'приложение 9'!I109+'приложение 9'!I110+'приложение 9'!I111+'приложение 9'!I112+'приложение 9'!I113+'приложение 9'!I114+'приложение 9'!I115+'приложение 9'!I126+'приложение 9'!I128</f>
        <v>9693.2619599999998</v>
      </c>
    </row>
    <row r="107" spans="1:5">
      <c r="A107" s="89"/>
      <c r="B107" s="89"/>
      <c r="C107" s="4" t="s">
        <v>10</v>
      </c>
      <c r="D107" s="53">
        <f>'приложение 9'!H116+'приложение 9'!H117+'приложение 9'!H118+'приложение 9'!H119+'приложение 9'!H120+'приложение 9'!H121+'приложение 9'!H122+'приложение 9'!H123+'приложение 9'!H130+'приложение 9'!H131</f>
        <v>36632.851400000014</v>
      </c>
      <c r="E107" s="53">
        <f>'приложение 9'!I116+'приложение 9'!I117+'приложение 9'!I118+'приложение 9'!I119+'приложение 9'!I120+'приложение 9'!I121+'приложение 9'!I122+'приложение 9'!I123+'приложение 9'!I130+'приложение 9'!I131</f>
        <v>36065.820670000008</v>
      </c>
    </row>
    <row r="108" spans="1:5">
      <c r="A108" s="89"/>
      <c r="B108" s="89"/>
      <c r="C108" s="4" t="s">
        <v>11</v>
      </c>
      <c r="D108" s="53"/>
      <c r="E108" s="53"/>
    </row>
    <row r="109" spans="1:5" ht="13.5" customHeight="1">
      <c r="A109" s="89"/>
      <c r="B109" s="89"/>
      <c r="C109" s="4" t="s">
        <v>12</v>
      </c>
      <c r="D109" s="51"/>
      <c r="E109" s="51"/>
    </row>
    <row r="110" spans="1:5">
      <c r="A110" s="89"/>
      <c r="B110" s="89"/>
      <c r="C110" s="4" t="s">
        <v>13</v>
      </c>
      <c r="D110" s="51"/>
      <c r="E110" s="51"/>
    </row>
    <row r="111" spans="1:5">
      <c r="A111" s="89" t="s">
        <v>140</v>
      </c>
      <c r="B111" s="89" t="s">
        <v>142</v>
      </c>
      <c r="C111" s="16" t="s">
        <v>6</v>
      </c>
      <c r="D111" s="53">
        <f>SUM(D112:D118)</f>
        <v>34331.864869999998</v>
      </c>
      <c r="E111" s="53">
        <f t="shared" ref="E111" si="16">SUM(E112:E118)</f>
        <v>32743.37615</v>
      </c>
    </row>
    <row r="112" spans="1:5">
      <c r="A112" s="89"/>
      <c r="B112" s="89"/>
      <c r="C112" s="16" t="s">
        <v>7</v>
      </c>
      <c r="D112" s="53"/>
      <c r="E112" s="53"/>
    </row>
    <row r="113" spans="1:5">
      <c r="A113" s="89"/>
      <c r="B113" s="89"/>
      <c r="C113" s="16" t="s">
        <v>17</v>
      </c>
      <c r="D113" s="53"/>
      <c r="E113" s="53"/>
    </row>
    <row r="114" spans="1:5">
      <c r="A114" s="89"/>
      <c r="B114" s="89"/>
      <c r="C114" s="16" t="s">
        <v>9</v>
      </c>
      <c r="D114" s="53">
        <f>'приложение 9'!H134+'приложение 9'!H135+'приложение 9'!H136+'приложение 9'!H137</f>
        <v>8443.0748199999998</v>
      </c>
      <c r="E114" s="53">
        <f>'приложение 9'!I134+'приложение 9'!I135+'приложение 9'!I136+'приложение 9'!I137</f>
        <v>6934.6708199999994</v>
      </c>
    </row>
    <row r="115" spans="1:5">
      <c r="A115" s="89"/>
      <c r="B115" s="89"/>
      <c r="C115" s="16" t="s">
        <v>10</v>
      </c>
      <c r="D115" s="53">
        <f>'приложение 9'!H138+'приложение 9'!H139+'приложение 9'!H140+'приложение 9'!H141+'приложение 9'!H142+'приложение 9'!H143+'приложение 9'!H144+'приложение 9'!H145</f>
        <v>25888.79005</v>
      </c>
      <c r="E115" s="53">
        <f>'приложение 9'!I138+'приложение 9'!I139+'приложение 9'!I140+'приложение 9'!I141+'приложение 9'!I142+'приложение 9'!I143+'приложение 9'!I144+'приложение 9'!I145</f>
        <v>25808.705330000001</v>
      </c>
    </row>
    <row r="116" spans="1:5">
      <c r="A116" s="89"/>
      <c r="B116" s="89"/>
      <c r="C116" s="16" t="s">
        <v>11</v>
      </c>
      <c r="D116" s="51"/>
      <c r="E116" s="51"/>
    </row>
    <row r="117" spans="1:5" ht="13.5" customHeight="1">
      <c r="A117" s="89"/>
      <c r="B117" s="89"/>
      <c r="C117" s="16" t="s">
        <v>12</v>
      </c>
      <c r="D117" s="51"/>
      <c r="E117" s="51"/>
    </row>
    <row r="118" spans="1:5" ht="22.5" customHeight="1">
      <c r="A118" s="89"/>
      <c r="B118" s="89"/>
      <c r="C118" s="16" t="s">
        <v>13</v>
      </c>
      <c r="D118" s="51"/>
      <c r="E118" s="51"/>
    </row>
    <row r="119" spans="1:5">
      <c r="A119" s="89" t="s">
        <v>141</v>
      </c>
      <c r="B119" s="89" t="s">
        <v>433</v>
      </c>
      <c r="C119" s="16" t="s">
        <v>6</v>
      </c>
      <c r="D119" s="53">
        <f>SUM(D120:D126)</f>
        <v>17348.693800000001</v>
      </c>
      <c r="E119" s="53">
        <f t="shared" ref="E119" si="17">SUM(E120:E126)</f>
        <v>17068.504420000001</v>
      </c>
    </row>
    <row r="120" spans="1:5" ht="22.5" customHeight="1">
      <c r="A120" s="89"/>
      <c r="B120" s="89"/>
      <c r="C120" s="16" t="s">
        <v>7</v>
      </c>
      <c r="D120" s="53"/>
      <c r="E120" s="53"/>
    </row>
    <row r="121" spans="1:5">
      <c r="A121" s="89"/>
      <c r="B121" s="89"/>
      <c r="C121" s="16" t="s">
        <v>17</v>
      </c>
      <c r="D121" s="53"/>
      <c r="E121" s="53"/>
    </row>
    <row r="122" spans="1:5">
      <c r="A122" s="89"/>
      <c r="B122" s="89"/>
      <c r="C122" s="16" t="s">
        <v>9</v>
      </c>
      <c r="D122" s="53">
        <f>'приложение 9'!H148+'приложение 9'!H149+'приложение 9'!H150</f>
        <v>3116.8679999999999</v>
      </c>
      <c r="E122" s="53">
        <f>'приложение 9'!I148+'приложение 9'!I149+'приложение 9'!I150</f>
        <v>3039.1030000000001</v>
      </c>
    </row>
    <row r="123" spans="1:5">
      <c r="A123" s="89"/>
      <c r="B123" s="89"/>
      <c r="C123" s="16" t="s">
        <v>10</v>
      </c>
      <c r="D123" s="53">
        <f>'приложение 9'!H151+'приложение 9'!H152+'приложение 9'!H153+'приложение 9'!H154+'приложение 9'!H155+'приложение 9'!H156+'приложение 9'!H157+'приложение 9'!H158+'приложение 9'!H159+'приложение 9'!H160+'приложение 9'!H161+'приложение 9'!H162+'приложение 9'!H163+'приложение 9'!H164+'приложение 9'!H165+'приложение 9'!H166+'приложение 9'!H167+'приложение 9'!H168+'приложение 9'!H169</f>
        <v>14231.825800000002</v>
      </c>
      <c r="E123" s="53">
        <f>'приложение 9'!I151+'приложение 9'!I152+'приложение 9'!I153+'приложение 9'!I154+'приложение 9'!I155+'приложение 9'!I156+'приложение 9'!I157+'приложение 9'!I158+'приложение 9'!I159+'приложение 9'!I160+'приложение 9'!I161+'приложение 9'!I162+'приложение 9'!I163+'приложение 9'!I164+'приложение 9'!I165+'приложение 9'!I166+'приложение 9'!I167+'приложение 9'!I168+'приложение 9'!I169</f>
        <v>14029.40142</v>
      </c>
    </row>
    <row r="124" spans="1:5" ht="22.5" customHeight="1">
      <c r="A124" s="89"/>
      <c r="B124" s="89"/>
      <c r="C124" s="16" t="s">
        <v>11</v>
      </c>
      <c r="D124" s="51"/>
      <c r="E124" s="51"/>
    </row>
    <row r="125" spans="1:5" ht="13.5" customHeight="1">
      <c r="A125" s="89"/>
      <c r="B125" s="89"/>
      <c r="C125" s="16" t="s">
        <v>12</v>
      </c>
      <c r="D125" s="51"/>
      <c r="E125" s="51"/>
    </row>
    <row r="126" spans="1:5">
      <c r="A126" s="89"/>
      <c r="B126" s="89"/>
      <c r="C126" s="16" t="s">
        <v>13</v>
      </c>
      <c r="D126" s="51"/>
      <c r="E126" s="51"/>
    </row>
    <row r="127" spans="1:5">
      <c r="A127" s="90" t="s">
        <v>5</v>
      </c>
      <c r="B127" s="100" t="s">
        <v>145</v>
      </c>
      <c r="C127" s="56" t="s">
        <v>6</v>
      </c>
      <c r="D127" s="87">
        <f>SUM(D129:D134)</f>
        <v>74287.922000000006</v>
      </c>
      <c r="E127" s="87">
        <f>SUM(E129:E134)</f>
        <v>74270.680379999991</v>
      </c>
    </row>
    <row r="128" spans="1:5" ht="22.5" customHeight="1">
      <c r="A128" s="90"/>
      <c r="B128" s="100"/>
      <c r="C128" s="56" t="s">
        <v>7</v>
      </c>
      <c r="D128" s="85"/>
      <c r="E128" s="85"/>
    </row>
    <row r="129" spans="1:5">
      <c r="A129" s="90"/>
      <c r="B129" s="100"/>
      <c r="C129" s="56" t="s">
        <v>8</v>
      </c>
      <c r="D129" s="10">
        <f>D137+D145+D153</f>
        <v>82.9</v>
      </c>
      <c r="E129" s="10">
        <f>E137+E145+E153</f>
        <v>80.833299999999994</v>
      </c>
    </row>
    <row r="130" spans="1:5" ht="22.5" customHeight="1">
      <c r="A130" s="90"/>
      <c r="B130" s="100"/>
      <c r="C130" s="56" t="s">
        <v>9</v>
      </c>
      <c r="D130" s="10">
        <f>D138+D146+D154</f>
        <v>73570.562000000005</v>
      </c>
      <c r="E130" s="10">
        <f>E138+E146+E154</f>
        <v>73558.182809999998</v>
      </c>
    </row>
    <row r="131" spans="1:5">
      <c r="A131" s="90"/>
      <c r="B131" s="100"/>
      <c r="C131" s="56" t="s">
        <v>10</v>
      </c>
      <c r="D131" s="10">
        <f>D139+D147+D155+D163</f>
        <v>634.46</v>
      </c>
      <c r="E131" s="10">
        <f>E139+E147+E155+E163</f>
        <v>631.66426999999999</v>
      </c>
    </row>
    <row r="132" spans="1:5">
      <c r="A132" s="90"/>
      <c r="B132" s="100"/>
      <c r="C132" s="56" t="s">
        <v>11</v>
      </c>
      <c r="D132" s="83"/>
      <c r="E132" s="83"/>
    </row>
    <row r="133" spans="1:5" ht="13.5" customHeight="1">
      <c r="A133" s="90"/>
      <c r="B133" s="100"/>
      <c r="C133" s="56" t="s">
        <v>12</v>
      </c>
      <c r="D133" s="83"/>
      <c r="E133" s="83"/>
    </row>
    <row r="134" spans="1:5">
      <c r="A134" s="90"/>
      <c r="B134" s="100"/>
      <c r="C134" s="56" t="s">
        <v>13</v>
      </c>
      <c r="D134" s="83"/>
      <c r="E134" s="83"/>
    </row>
    <row r="135" spans="1:5">
      <c r="A135" s="89" t="s">
        <v>15</v>
      </c>
      <c r="B135" s="89" t="s">
        <v>203</v>
      </c>
      <c r="C135" s="27" t="s">
        <v>6</v>
      </c>
      <c r="D135" s="53">
        <f t="shared" ref="D135:E135" si="18">SUM(D137:D142)</f>
        <v>62486.662000000004</v>
      </c>
      <c r="E135" s="53">
        <f t="shared" si="18"/>
        <v>62486.662000000004</v>
      </c>
    </row>
    <row r="136" spans="1:5" ht="22.5" customHeight="1">
      <c r="A136" s="89"/>
      <c r="B136" s="89"/>
      <c r="C136" s="27" t="s">
        <v>7</v>
      </c>
      <c r="D136" s="53"/>
      <c r="E136" s="53"/>
    </row>
    <row r="137" spans="1:5">
      <c r="A137" s="89"/>
      <c r="B137" s="89"/>
      <c r="C137" s="27" t="s">
        <v>16</v>
      </c>
      <c r="D137" s="53"/>
      <c r="E137" s="53"/>
    </row>
    <row r="138" spans="1:5" ht="22.5" customHeight="1">
      <c r="A138" s="89"/>
      <c r="B138" s="89"/>
      <c r="C138" s="27" t="s">
        <v>9</v>
      </c>
      <c r="D138" s="53">
        <f>'приложение 9'!H176+'приложение 9'!H177</f>
        <v>62486.662000000004</v>
      </c>
      <c r="E138" s="53">
        <f>'приложение 9'!I176+'приложение 9'!I177</f>
        <v>62486.662000000004</v>
      </c>
    </row>
    <row r="139" spans="1:5">
      <c r="A139" s="89"/>
      <c r="B139" s="89"/>
      <c r="C139" s="27" t="s">
        <v>10</v>
      </c>
      <c r="D139" s="53"/>
      <c r="E139" s="53"/>
    </row>
    <row r="140" spans="1:5" ht="22.5" customHeight="1">
      <c r="A140" s="89"/>
      <c r="B140" s="89"/>
      <c r="C140" s="27" t="s">
        <v>11</v>
      </c>
      <c r="D140" s="53"/>
      <c r="E140" s="53"/>
    </row>
    <row r="141" spans="1:5" ht="13.5" customHeight="1">
      <c r="A141" s="89"/>
      <c r="B141" s="89"/>
      <c r="C141" s="27" t="s">
        <v>12</v>
      </c>
      <c r="D141" s="53"/>
      <c r="E141" s="53"/>
    </row>
    <row r="142" spans="1:5" ht="22.5" customHeight="1">
      <c r="A142" s="89"/>
      <c r="B142" s="89"/>
      <c r="C142" s="27" t="s">
        <v>13</v>
      </c>
      <c r="D142" s="53"/>
      <c r="E142" s="53"/>
    </row>
    <row r="143" spans="1:5">
      <c r="A143" s="89" t="s">
        <v>139</v>
      </c>
      <c r="B143" s="89" t="s">
        <v>204</v>
      </c>
      <c r="C143" s="27" t="s">
        <v>6</v>
      </c>
      <c r="D143" s="53">
        <f t="shared" ref="D143:E143" si="19">SUM(D145:D150)</f>
        <v>10714.1</v>
      </c>
      <c r="E143" s="53">
        <f t="shared" si="19"/>
        <v>10711.365</v>
      </c>
    </row>
    <row r="144" spans="1:5" ht="22.5" customHeight="1">
      <c r="A144" s="89"/>
      <c r="B144" s="89"/>
      <c r="C144" s="27" t="s">
        <v>7</v>
      </c>
      <c r="D144" s="53"/>
      <c r="E144" s="53"/>
    </row>
    <row r="145" spans="1:5">
      <c r="A145" s="89"/>
      <c r="B145" s="89"/>
      <c r="C145" s="27" t="s">
        <v>17</v>
      </c>
      <c r="D145" s="53"/>
      <c r="E145" s="53"/>
    </row>
    <row r="146" spans="1:5" ht="22.5" customHeight="1">
      <c r="A146" s="89"/>
      <c r="B146" s="89"/>
      <c r="C146" s="27" t="s">
        <v>9</v>
      </c>
      <c r="D146" s="53">
        <f>'приложение 9'!H180+'приложение 9'!H181+'приложение 9'!H182</f>
        <v>10714.1</v>
      </c>
      <c r="E146" s="53">
        <f>'приложение 9'!I180+'приложение 9'!I181+'приложение 9'!I182</f>
        <v>10711.365</v>
      </c>
    </row>
    <row r="147" spans="1:5">
      <c r="A147" s="89"/>
      <c r="B147" s="89"/>
      <c r="C147" s="27" t="s">
        <v>10</v>
      </c>
      <c r="D147" s="53"/>
      <c r="E147" s="53"/>
    </row>
    <row r="148" spans="1:5" ht="22.5" customHeight="1">
      <c r="A148" s="89"/>
      <c r="B148" s="89"/>
      <c r="C148" s="27" t="s">
        <v>11</v>
      </c>
      <c r="D148" s="51"/>
      <c r="E148" s="51"/>
    </row>
    <row r="149" spans="1:5" ht="13.5" customHeight="1">
      <c r="A149" s="89"/>
      <c r="B149" s="89"/>
      <c r="C149" s="27" t="s">
        <v>12</v>
      </c>
      <c r="D149" s="51"/>
      <c r="E149" s="51"/>
    </row>
    <row r="150" spans="1:5">
      <c r="A150" s="89"/>
      <c r="B150" s="89"/>
      <c r="C150" s="27" t="s">
        <v>13</v>
      </c>
      <c r="D150" s="51"/>
      <c r="E150" s="51"/>
    </row>
    <row r="151" spans="1:5">
      <c r="A151" s="89" t="s">
        <v>140</v>
      </c>
      <c r="B151" s="89" t="s">
        <v>205</v>
      </c>
      <c r="C151" s="27" t="s">
        <v>6</v>
      </c>
      <c r="D151" s="53">
        <f>SUM(D153:D158)</f>
        <v>993.36000000000013</v>
      </c>
      <c r="E151" s="53">
        <f>SUM(E153:E158)</f>
        <v>978.85338000000002</v>
      </c>
    </row>
    <row r="152" spans="1:5">
      <c r="A152" s="89"/>
      <c r="B152" s="89"/>
      <c r="C152" s="27" t="s">
        <v>7</v>
      </c>
      <c r="D152" s="53"/>
      <c r="E152" s="53"/>
    </row>
    <row r="153" spans="1:5" ht="22.5" customHeight="1">
      <c r="A153" s="89"/>
      <c r="B153" s="89"/>
      <c r="C153" s="27" t="s">
        <v>17</v>
      </c>
      <c r="D153" s="53">
        <f>'приложение 9'!H191</f>
        <v>82.9</v>
      </c>
      <c r="E153" s="53">
        <f>'приложение 9'!I191</f>
        <v>80.833299999999994</v>
      </c>
    </row>
    <row r="154" spans="1:5">
      <c r="A154" s="89"/>
      <c r="B154" s="89"/>
      <c r="C154" s="27" t="s">
        <v>9</v>
      </c>
      <c r="D154" s="53">
        <f>'приложение 9'!H190</f>
        <v>369.8</v>
      </c>
      <c r="E154" s="53">
        <f>'приложение 9'!I190</f>
        <v>360.15580999999997</v>
      </c>
    </row>
    <row r="155" spans="1:5" ht="22.5" customHeight="1">
      <c r="A155" s="89"/>
      <c r="B155" s="89"/>
      <c r="C155" s="27" t="s">
        <v>10</v>
      </c>
      <c r="D155" s="53">
        <f>'приложение 9'!H185+'приложение 9'!H186+'приложение 9'!H187+'приложение 9'!H188+'приложение 9'!H189+'приложение 9'!H192</f>
        <v>540.66000000000008</v>
      </c>
      <c r="E155" s="53">
        <f>'приложение 9'!I185+'приложение 9'!I186+'приложение 9'!I187+'приложение 9'!I188+'приложение 9'!I189+'приложение 9'!I192</f>
        <v>537.86427000000003</v>
      </c>
    </row>
    <row r="156" spans="1:5">
      <c r="A156" s="89"/>
      <c r="B156" s="89"/>
      <c r="C156" s="27" t="s">
        <v>11</v>
      </c>
      <c r="D156" s="51"/>
      <c r="E156" s="51"/>
    </row>
    <row r="157" spans="1:5">
      <c r="A157" s="89"/>
      <c r="B157" s="89"/>
      <c r="C157" s="27" t="s">
        <v>12</v>
      </c>
      <c r="D157" s="51"/>
      <c r="E157" s="51"/>
    </row>
    <row r="158" spans="1:5">
      <c r="A158" s="89"/>
      <c r="B158" s="89"/>
      <c r="C158" s="27" t="s">
        <v>13</v>
      </c>
      <c r="D158" s="51"/>
      <c r="E158" s="51"/>
    </row>
    <row r="159" spans="1:5">
      <c r="A159" s="97" t="s">
        <v>141</v>
      </c>
      <c r="B159" s="97" t="s">
        <v>533</v>
      </c>
      <c r="C159" s="47" t="s">
        <v>6</v>
      </c>
      <c r="D159" s="53">
        <f>SUM(D161:D166)</f>
        <v>93.8</v>
      </c>
      <c r="E159" s="53">
        <f>SUM(E161:E166)</f>
        <v>93.8</v>
      </c>
    </row>
    <row r="160" spans="1:5">
      <c r="A160" s="98"/>
      <c r="B160" s="98"/>
      <c r="C160" s="47" t="s">
        <v>7</v>
      </c>
      <c r="D160" s="51"/>
      <c r="E160" s="51"/>
    </row>
    <row r="161" spans="1:5">
      <c r="A161" s="98"/>
      <c r="B161" s="98"/>
      <c r="C161" s="47" t="s">
        <v>17</v>
      </c>
      <c r="D161" s="51"/>
      <c r="E161" s="51"/>
    </row>
    <row r="162" spans="1:5">
      <c r="A162" s="98"/>
      <c r="B162" s="98"/>
      <c r="C162" s="47" t="s">
        <v>9</v>
      </c>
      <c r="D162" s="51"/>
      <c r="E162" s="51"/>
    </row>
    <row r="163" spans="1:5">
      <c r="A163" s="98"/>
      <c r="B163" s="98"/>
      <c r="C163" s="47" t="s">
        <v>10</v>
      </c>
      <c r="D163" s="54">
        <f>'приложение 9'!H196+'приложение 9'!H197</f>
        <v>93.8</v>
      </c>
      <c r="E163" s="54">
        <f>'приложение 9'!I196+'приложение 9'!I197</f>
        <v>93.8</v>
      </c>
    </row>
    <row r="164" spans="1:5">
      <c r="A164" s="98"/>
      <c r="B164" s="98"/>
      <c r="C164" s="47" t="s">
        <v>11</v>
      </c>
      <c r="D164" s="51"/>
      <c r="E164" s="51"/>
    </row>
    <row r="165" spans="1:5" ht="13.5" customHeight="1">
      <c r="A165" s="98"/>
      <c r="B165" s="98"/>
      <c r="C165" s="47" t="s">
        <v>12</v>
      </c>
      <c r="D165" s="51"/>
      <c r="E165" s="51"/>
    </row>
    <row r="166" spans="1:5">
      <c r="A166" s="99"/>
      <c r="B166" s="99"/>
      <c r="C166" s="47" t="s">
        <v>13</v>
      </c>
      <c r="D166" s="51"/>
      <c r="E166" s="51"/>
    </row>
    <row r="167" spans="1:5">
      <c r="A167" s="90" t="s">
        <v>5</v>
      </c>
      <c r="B167" s="100" t="s">
        <v>146</v>
      </c>
      <c r="C167" s="56" t="s">
        <v>6</v>
      </c>
      <c r="D167" s="87">
        <f>SUM(D169:D174)</f>
        <v>750</v>
      </c>
      <c r="E167" s="87">
        <f t="shared" ref="E167" si="20">SUM(E169:E174)</f>
        <v>700</v>
      </c>
    </row>
    <row r="168" spans="1:5" ht="22.5" customHeight="1">
      <c r="A168" s="90"/>
      <c r="B168" s="100"/>
      <c r="C168" s="56" t="s">
        <v>7</v>
      </c>
      <c r="D168" s="85"/>
      <c r="E168" s="85"/>
    </row>
    <row r="169" spans="1:5">
      <c r="A169" s="90"/>
      <c r="B169" s="100"/>
      <c r="C169" s="56" t="s">
        <v>8</v>
      </c>
      <c r="D169" s="10"/>
      <c r="E169" s="10"/>
    </row>
    <row r="170" spans="1:5" ht="22.5" customHeight="1">
      <c r="A170" s="90"/>
      <c r="B170" s="100"/>
      <c r="C170" s="56" t="s">
        <v>9</v>
      </c>
      <c r="D170" s="86">
        <f>'приложение 9'!H202</f>
        <v>550</v>
      </c>
      <c r="E170" s="86">
        <f>'приложение 9'!I202</f>
        <v>500</v>
      </c>
    </row>
    <row r="171" spans="1:5">
      <c r="A171" s="90"/>
      <c r="B171" s="100"/>
      <c r="C171" s="56" t="s">
        <v>10</v>
      </c>
      <c r="D171" s="86">
        <f>'приложение 9'!H204</f>
        <v>200</v>
      </c>
      <c r="E171" s="86">
        <f>'приложение 9'!I204</f>
        <v>200</v>
      </c>
    </row>
    <row r="172" spans="1:5" ht="22.5" customHeight="1">
      <c r="A172" s="90"/>
      <c r="B172" s="100"/>
      <c r="C172" s="56" t="s">
        <v>11</v>
      </c>
      <c r="D172" s="86"/>
      <c r="E172" s="86"/>
    </row>
    <row r="173" spans="1:5" ht="15" customHeight="1">
      <c r="A173" s="90"/>
      <c r="B173" s="100"/>
      <c r="C173" s="56" t="s">
        <v>12</v>
      </c>
      <c r="D173" s="86"/>
      <c r="E173" s="86"/>
    </row>
    <row r="174" spans="1:5" ht="22.5" customHeight="1">
      <c r="A174" s="90"/>
      <c r="B174" s="100"/>
      <c r="C174" s="56" t="s">
        <v>13</v>
      </c>
      <c r="D174" s="86"/>
      <c r="E174" s="86"/>
    </row>
    <row r="175" spans="1:5">
      <c r="A175" s="91" t="s">
        <v>14</v>
      </c>
      <c r="B175" s="94" t="s">
        <v>87</v>
      </c>
      <c r="C175" s="4" t="s">
        <v>6</v>
      </c>
      <c r="D175" s="53">
        <f t="shared" ref="D175:E175" si="21">SUM(D177:D182)</f>
        <v>550</v>
      </c>
      <c r="E175" s="53">
        <f t="shared" si="21"/>
        <v>500</v>
      </c>
    </row>
    <row r="176" spans="1:5" ht="22.5" customHeight="1">
      <c r="A176" s="92"/>
      <c r="B176" s="95"/>
      <c r="C176" s="4" t="s">
        <v>7</v>
      </c>
      <c r="D176" s="53"/>
      <c r="E176" s="53"/>
    </row>
    <row r="177" spans="1:5">
      <c r="A177" s="92"/>
      <c r="B177" s="95"/>
      <c r="C177" s="4" t="s">
        <v>8</v>
      </c>
      <c r="D177" s="53"/>
      <c r="E177" s="53"/>
    </row>
    <row r="178" spans="1:5" ht="22.5" customHeight="1">
      <c r="A178" s="92"/>
      <c r="B178" s="95"/>
      <c r="C178" s="4" t="s">
        <v>9</v>
      </c>
      <c r="D178" s="53">
        <f>'приложение 9'!H202</f>
        <v>550</v>
      </c>
      <c r="E178" s="53">
        <f>'приложение 9'!I201</f>
        <v>500</v>
      </c>
    </row>
    <row r="179" spans="1:5">
      <c r="A179" s="92"/>
      <c r="B179" s="95"/>
      <c r="C179" s="4" t="s">
        <v>10</v>
      </c>
      <c r="D179" s="53"/>
      <c r="E179" s="53"/>
    </row>
    <row r="180" spans="1:5" ht="22.5" customHeight="1">
      <c r="A180" s="92"/>
      <c r="B180" s="95"/>
      <c r="C180" s="4" t="s">
        <v>11</v>
      </c>
      <c r="D180" s="53"/>
      <c r="E180" s="53"/>
    </row>
    <row r="181" spans="1:5" ht="14.25" customHeight="1">
      <c r="A181" s="92"/>
      <c r="B181" s="95"/>
      <c r="C181" s="4" t="s">
        <v>12</v>
      </c>
      <c r="D181" s="53"/>
      <c r="E181" s="53"/>
    </row>
    <row r="182" spans="1:5" ht="22.5" customHeight="1">
      <c r="A182" s="93"/>
      <c r="B182" s="96"/>
      <c r="C182" s="4" t="s">
        <v>13</v>
      </c>
      <c r="D182" s="53"/>
      <c r="E182" s="53"/>
    </row>
    <row r="183" spans="1:5">
      <c r="A183" s="91" t="s">
        <v>20</v>
      </c>
      <c r="B183" s="94" t="s">
        <v>88</v>
      </c>
      <c r="C183" s="4" t="s">
        <v>6</v>
      </c>
      <c r="D183" s="53">
        <f t="shared" ref="D183:E183" si="22">SUM(D185:D190)</f>
        <v>200</v>
      </c>
      <c r="E183" s="53">
        <f t="shared" si="22"/>
        <v>200</v>
      </c>
    </row>
    <row r="184" spans="1:5" ht="22.5" customHeight="1">
      <c r="A184" s="92"/>
      <c r="B184" s="95"/>
      <c r="C184" s="4" t="s">
        <v>7</v>
      </c>
      <c r="D184" s="53"/>
      <c r="E184" s="53"/>
    </row>
    <row r="185" spans="1:5">
      <c r="A185" s="92"/>
      <c r="B185" s="95"/>
      <c r="C185" s="4" t="s">
        <v>8</v>
      </c>
      <c r="D185" s="53"/>
      <c r="E185" s="53"/>
    </row>
    <row r="186" spans="1:5" ht="22.5" customHeight="1">
      <c r="A186" s="92"/>
      <c r="B186" s="95"/>
      <c r="C186" s="4" t="s">
        <v>9</v>
      </c>
      <c r="D186" s="53"/>
      <c r="E186" s="53"/>
    </row>
    <row r="187" spans="1:5">
      <c r="A187" s="92"/>
      <c r="B187" s="95"/>
      <c r="C187" s="4" t="s">
        <v>10</v>
      </c>
      <c r="D187" s="53">
        <f>'приложение 9'!H204</f>
        <v>200</v>
      </c>
      <c r="E187" s="53">
        <f>'приложение 9'!I204</f>
        <v>200</v>
      </c>
    </row>
    <row r="188" spans="1:5" ht="22.5" customHeight="1">
      <c r="A188" s="92"/>
      <c r="B188" s="95"/>
      <c r="C188" s="4" t="s">
        <v>11</v>
      </c>
      <c r="D188" s="53"/>
      <c r="E188" s="53"/>
    </row>
    <row r="189" spans="1:5" ht="14.25" customHeight="1">
      <c r="A189" s="92"/>
      <c r="B189" s="95"/>
      <c r="C189" s="4" t="s">
        <v>12</v>
      </c>
      <c r="D189" s="53"/>
      <c r="E189" s="53"/>
    </row>
    <row r="190" spans="1:5" ht="22.5" customHeight="1">
      <c r="A190" s="93"/>
      <c r="B190" s="96"/>
      <c r="C190" s="4" t="s">
        <v>13</v>
      </c>
      <c r="D190" s="53"/>
      <c r="E190" s="53"/>
    </row>
    <row r="191" spans="1:5">
      <c r="A191" s="90" t="s">
        <v>5</v>
      </c>
      <c r="B191" s="100" t="s">
        <v>147</v>
      </c>
      <c r="C191" s="56" t="s">
        <v>6</v>
      </c>
      <c r="D191" s="87">
        <f>SUM(D193:D198)</f>
        <v>10913.761060000001</v>
      </c>
      <c r="E191" s="87">
        <f t="shared" ref="E191" si="23">SUM(E193:E198)</f>
        <v>10912.26125</v>
      </c>
    </row>
    <row r="192" spans="1:5">
      <c r="A192" s="90"/>
      <c r="B192" s="100"/>
      <c r="C192" s="56" t="s">
        <v>7</v>
      </c>
      <c r="D192" s="85"/>
      <c r="E192" s="85"/>
    </row>
    <row r="193" spans="1:5">
      <c r="A193" s="90"/>
      <c r="B193" s="100"/>
      <c r="C193" s="56" t="s">
        <v>8</v>
      </c>
      <c r="D193" s="11"/>
      <c r="E193" s="11"/>
    </row>
    <row r="194" spans="1:5">
      <c r="A194" s="90"/>
      <c r="B194" s="100"/>
      <c r="C194" s="56" t="s">
        <v>9</v>
      </c>
      <c r="D194" s="86">
        <f>D202+D210</f>
        <v>1105.61943</v>
      </c>
      <c r="E194" s="86">
        <f t="shared" ref="E194" si="24">E202+E210</f>
        <v>1105.61943</v>
      </c>
    </row>
    <row r="195" spans="1:5" ht="22.5" customHeight="1">
      <c r="A195" s="90"/>
      <c r="B195" s="100"/>
      <c r="C195" s="56" t="s">
        <v>10</v>
      </c>
      <c r="D195" s="86">
        <f>D203+D211</f>
        <v>9808.1416300000001</v>
      </c>
      <c r="E195" s="86">
        <f t="shared" ref="E195" si="25">E203+E211</f>
        <v>9806.6418199999989</v>
      </c>
    </row>
    <row r="196" spans="1:5">
      <c r="A196" s="90"/>
      <c r="B196" s="100"/>
      <c r="C196" s="56" t="s">
        <v>11</v>
      </c>
      <c r="D196" s="86"/>
      <c r="E196" s="86"/>
    </row>
    <row r="197" spans="1:5" ht="13.5" customHeight="1">
      <c r="A197" s="90"/>
      <c r="B197" s="100"/>
      <c r="C197" s="56" t="s">
        <v>12</v>
      </c>
      <c r="D197" s="86"/>
      <c r="E197" s="86"/>
    </row>
    <row r="198" spans="1:5">
      <c r="A198" s="90"/>
      <c r="B198" s="100"/>
      <c r="C198" s="56" t="s">
        <v>13</v>
      </c>
      <c r="D198" s="86"/>
      <c r="E198" s="86"/>
    </row>
    <row r="199" spans="1:5" ht="22.5" customHeight="1">
      <c r="A199" s="89" t="s">
        <v>15</v>
      </c>
      <c r="B199" s="89" t="s">
        <v>149</v>
      </c>
      <c r="C199" s="4" t="s">
        <v>6</v>
      </c>
      <c r="D199" s="53">
        <f>SUM(D201:D206)</f>
        <v>10680.66106</v>
      </c>
      <c r="E199" s="53">
        <f t="shared" ref="E199" si="26">SUM(E201:E206)</f>
        <v>10679.161249999999</v>
      </c>
    </row>
    <row r="200" spans="1:5">
      <c r="A200" s="89"/>
      <c r="B200" s="89"/>
      <c r="C200" s="4" t="s">
        <v>7</v>
      </c>
      <c r="D200" s="53"/>
      <c r="E200" s="53"/>
    </row>
    <row r="201" spans="1:5" ht="22.5" customHeight="1">
      <c r="A201" s="89"/>
      <c r="B201" s="89"/>
      <c r="C201" s="4" t="s">
        <v>16</v>
      </c>
      <c r="D201" s="53"/>
      <c r="E201" s="53"/>
    </row>
    <row r="202" spans="1:5">
      <c r="A202" s="89"/>
      <c r="B202" s="89"/>
      <c r="C202" s="4" t="s">
        <v>9</v>
      </c>
      <c r="D202" s="53">
        <f>'приложение 9'!H211+'приложение 9'!H212+'приложение 9'!H213</f>
        <v>1019.13243</v>
      </c>
      <c r="E202" s="53">
        <f>'приложение 9'!I211+'приложение 9'!I212+'приложение 9'!I213</f>
        <v>1019.13243</v>
      </c>
    </row>
    <row r="203" spans="1:5" ht="22.5" customHeight="1">
      <c r="A203" s="89"/>
      <c r="B203" s="89"/>
      <c r="C203" s="4" t="s">
        <v>10</v>
      </c>
      <c r="D203" s="53">
        <f>'приложение 9'!H214+'приложение 9'!H215+'приложение 9'!H216+'приложение 9'!H217+'приложение 9'!H219+'приложение 9'!H220+'приложение 9'!H221</f>
        <v>9661.5286300000007</v>
      </c>
      <c r="E203" s="53">
        <f>'приложение 9'!I214+'приложение 9'!I215+'приложение 9'!I216+'приложение 9'!I217+'приложение 9'!I219+'приложение 9'!I220+'приложение 9'!I221</f>
        <v>9660.0288199999995</v>
      </c>
    </row>
    <row r="204" spans="1:5">
      <c r="A204" s="89"/>
      <c r="B204" s="89"/>
      <c r="C204" s="4" t="s">
        <v>11</v>
      </c>
      <c r="D204" s="53"/>
      <c r="E204" s="53"/>
    </row>
    <row r="205" spans="1:5" ht="13.5" customHeight="1">
      <c r="A205" s="89"/>
      <c r="B205" s="89"/>
      <c r="C205" s="4" t="s">
        <v>12</v>
      </c>
      <c r="D205" s="53"/>
      <c r="E205" s="53"/>
    </row>
    <row r="206" spans="1:5">
      <c r="A206" s="89"/>
      <c r="B206" s="89"/>
      <c r="C206" s="4" t="s">
        <v>13</v>
      </c>
      <c r="D206" s="53"/>
      <c r="E206" s="53"/>
    </row>
    <row r="207" spans="1:5" ht="22.5" customHeight="1">
      <c r="A207" s="89" t="s">
        <v>139</v>
      </c>
      <c r="B207" s="89" t="s">
        <v>148</v>
      </c>
      <c r="C207" s="4" t="s">
        <v>6</v>
      </c>
      <c r="D207" s="53">
        <f t="shared" ref="D207:E207" si="27">SUM(D209:D214)</f>
        <v>233.1</v>
      </c>
      <c r="E207" s="53">
        <f t="shared" si="27"/>
        <v>233.1</v>
      </c>
    </row>
    <row r="208" spans="1:5">
      <c r="A208" s="89"/>
      <c r="B208" s="89"/>
      <c r="C208" s="4" t="s">
        <v>7</v>
      </c>
      <c r="D208" s="53"/>
      <c r="E208" s="53"/>
    </row>
    <row r="209" spans="1:5" ht="22.5" customHeight="1">
      <c r="A209" s="89"/>
      <c r="B209" s="89"/>
      <c r="C209" s="4" t="s">
        <v>17</v>
      </c>
      <c r="D209" s="53"/>
      <c r="E209" s="53"/>
    </row>
    <row r="210" spans="1:5">
      <c r="A210" s="89"/>
      <c r="B210" s="89"/>
      <c r="C210" s="4" t="s">
        <v>9</v>
      </c>
      <c r="D210" s="53">
        <f>'приложение 9'!H224</f>
        <v>86.486999999999995</v>
      </c>
      <c r="E210" s="53">
        <f>'приложение 9'!I224</f>
        <v>86.486999999999995</v>
      </c>
    </row>
    <row r="211" spans="1:5" ht="22.5" customHeight="1">
      <c r="A211" s="89"/>
      <c r="B211" s="89"/>
      <c r="C211" s="4" t="s">
        <v>10</v>
      </c>
      <c r="D211" s="53">
        <f>'приложение 9'!H225+'приложение 9'!H227+'приложение 9'!H228+'приложение 9'!H229</f>
        <v>146.613</v>
      </c>
      <c r="E211" s="53">
        <f>'приложение 9'!I225+'приложение 9'!I227+'приложение 9'!I228+'приложение 9'!I229</f>
        <v>146.613</v>
      </c>
    </row>
    <row r="212" spans="1:5">
      <c r="A212" s="89"/>
      <c r="B212" s="89"/>
      <c r="C212" s="4" t="s">
        <v>11</v>
      </c>
      <c r="D212" s="51"/>
      <c r="E212" s="51"/>
    </row>
    <row r="213" spans="1:5" ht="13.5" customHeight="1">
      <c r="A213" s="89"/>
      <c r="B213" s="89"/>
      <c r="C213" s="4" t="s">
        <v>12</v>
      </c>
      <c r="D213" s="51"/>
      <c r="E213" s="51"/>
    </row>
    <row r="214" spans="1:5">
      <c r="A214" s="89"/>
      <c r="B214" s="89"/>
      <c r="C214" s="4" t="s">
        <v>13</v>
      </c>
      <c r="D214" s="51"/>
      <c r="E214" s="51"/>
    </row>
    <row r="215" spans="1:5" ht="22.5" customHeight="1">
      <c r="A215" s="90" t="s">
        <v>5</v>
      </c>
      <c r="B215" s="100" t="s">
        <v>150</v>
      </c>
      <c r="C215" s="56" t="s">
        <v>6</v>
      </c>
      <c r="D215" s="87">
        <f>SUM(D217:D222)</f>
        <v>29022.897470000004</v>
      </c>
      <c r="E215" s="87">
        <f t="shared" ref="E215" si="28">SUM(E217:E222)</f>
        <v>24022.895860000001</v>
      </c>
    </row>
    <row r="216" spans="1:5">
      <c r="A216" s="90"/>
      <c r="B216" s="100"/>
      <c r="C216" s="56" t="s">
        <v>7</v>
      </c>
      <c r="D216" s="85"/>
      <c r="E216" s="85"/>
    </row>
    <row r="217" spans="1:5" ht="22.5" customHeight="1">
      <c r="A217" s="90"/>
      <c r="B217" s="100"/>
      <c r="C217" s="56" t="s">
        <v>8</v>
      </c>
      <c r="D217" s="11"/>
      <c r="E217" s="11"/>
    </row>
    <row r="218" spans="1:5">
      <c r="A218" s="90"/>
      <c r="B218" s="100"/>
      <c r="C218" s="56" t="s">
        <v>9</v>
      </c>
      <c r="D218" s="86">
        <f>D226+D234+D242</f>
        <v>5335.8188700000001</v>
      </c>
      <c r="E218" s="86">
        <f>E226+E234</f>
        <v>335.81887</v>
      </c>
    </row>
    <row r="219" spans="1:5">
      <c r="A219" s="90"/>
      <c r="B219" s="100"/>
      <c r="C219" s="56" t="s">
        <v>10</v>
      </c>
      <c r="D219" s="86">
        <f>D251+D259+D267+D275+D283+D291</f>
        <v>23687.078600000004</v>
      </c>
      <c r="E219" s="86">
        <f>E251+E259+E267+E275+E283+E291</f>
        <v>23687.076990000001</v>
      </c>
    </row>
    <row r="220" spans="1:5" ht="22.5" customHeight="1">
      <c r="A220" s="90"/>
      <c r="B220" s="100"/>
      <c r="C220" s="56" t="s">
        <v>11</v>
      </c>
      <c r="D220" s="86"/>
      <c r="E220" s="86"/>
    </row>
    <row r="221" spans="1:5" ht="12" customHeight="1">
      <c r="A221" s="90"/>
      <c r="B221" s="100"/>
      <c r="C221" s="56" t="s">
        <v>12</v>
      </c>
      <c r="D221" s="86"/>
      <c r="E221" s="86"/>
    </row>
    <row r="222" spans="1:5">
      <c r="A222" s="90"/>
      <c r="B222" s="100"/>
      <c r="C222" s="56" t="s">
        <v>13</v>
      </c>
      <c r="D222" s="86"/>
      <c r="E222" s="86"/>
    </row>
    <row r="223" spans="1:5" ht="22.5" customHeight="1">
      <c r="A223" s="91" t="s">
        <v>14</v>
      </c>
      <c r="B223" s="94" t="s">
        <v>19</v>
      </c>
      <c r="C223" s="4" t="s">
        <v>6</v>
      </c>
      <c r="D223" s="53">
        <f t="shared" ref="D223:E223" si="29">SUM(D225:D230)</f>
        <v>147.31887</v>
      </c>
      <c r="E223" s="53">
        <f t="shared" si="29"/>
        <v>147.31887</v>
      </c>
    </row>
    <row r="224" spans="1:5">
      <c r="A224" s="92"/>
      <c r="B224" s="95"/>
      <c r="C224" s="4" t="s">
        <v>7</v>
      </c>
      <c r="D224" s="53"/>
      <c r="E224" s="53"/>
    </row>
    <row r="225" spans="1:5" ht="22.5" customHeight="1">
      <c r="A225" s="92"/>
      <c r="B225" s="95"/>
      <c r="C225" s="4" t="s">
        <v>8</v>
      </c>
      <c r="D225" s="53"/>
      <c r="E225" s="53"/>
    </row>
    <row r="226" spans="1:5">
      <c r="A226" s="92"/>
      <c r="B226" s="95"/>
      <c r="C226" s="4" t="s">
        <v>9</v>
      </c>
      <c r="D226" s="53">
        <f>'приложение 9'!H233+'приложение 9'!H234</f>
        <v>147.31887</v>
      </c>
      <c r="E226" s="53">
        <f>'приложение 9'!I233+'приложение 9'!I234</f>
        <v>147.31887</v>
      </c>
    </row>
    <row r="227" spans="1:5">
      <c r="A227" s="92"/>
      <c r="B227" s="95"/>
      <c r="C227" s="4" t="s">
        <v>10</v>
      </c>
      <c r="D227" s="53"/>
      <c r="E227" s="53"/>
    </row>
    <row r="228" spans="1:5">
      <c r="A228" s="92"/>
      <c r="B228" s="95"/>
      <c r="C228" s="4" t="s">
        <v>11</v>
      </c>
      <c r="D228" s="53"/>
      <c r="E228" s="53"/>
    </row>
    <row r="229" spans="1:5" ht="14.25" customHeight="1">
      <c r="A229" s="92"/>
      <c r="B229" s="95"/>
      <c r="C229" s="4" t="s">
        <v>12</v>
      </c>
      <c r="D229" s="53"/>
      <c r="E229" s="53"/>
    </row>
    <row r="230" spans="1:5" ht="22.5" customHeight="1">
      <c r="A230" s="93"/>
      <c r="B230" s="96"/>
      <c r="C230" s="4" t="s">
        <v>13</v>
      </c>
      <c r="D230" s="53"/>
      <c r="E230" s="53"/>
    </row>
    <row r="231" spans="1:5">
      <c r="A231" s="91" t="s">
        <v>20</v>
      </c>
      <c r="B231" s="94" t="s">
        <v>457</v>
      </c>
      <c r="C231" s="4" t="s">
        <v>6</v>
      </c>
      <c r="D231" s="53">
        <f t="shared" ref="D231:E231" si="30">SUM(D233:D238)</f>
        <v>188.5</v>
      </c>
      <c r="E231" s="53">
        <f t="shared" si="30"/>
        <v>188.5</v>
      </c>
    </row>
    <row r="232" spans="1:5">
      <c r="A232" s="92"/>
      <c r="B232" s="95"/>
      <c r="C232" s="4" t="s">
        <v>7</v>
      </c>
      <c r="D232" s="53"/>
      <c r="E232" s="53"/>
    </row>
    <row r="233" spans="1:5">
      <c r="A233" s="92"/>
      <c r="B233" s="95"/>
      <c r="C233" s="4" t="s">
        <v>8</v>
      </c>
      <c r="D233" s="53"/>
      <c r="E233" s="53"/>
    </row>
    <row r="234" spans="1:5">
      <c r="A234" s="92"/>
      <c r="B234" s="95"/>
      <c r="C234" s="4" t="s">
        <v>9</v>
      </c>
      <c r="D234" s="53">
        <f>'приложение 9'!H236</f>
        <v>188.5</v>
      </c>
      <c r="E234" s="53">
        <f>'приложение 9'!I236</f>
        <v>188.5</v>
      </c>
    </row>
    <row r="235" spans="1:5">
      <c r="A235" s="92"/>
      <c r="B235" s="95"/>
      <c r="C235" s="4" t="s">
        <v>10</v>
      </c>
      <c r="D235" s="51"/>
      <c r="E235" s="51"/>
    </row>
    <row r="236" spans="1:5">
      <c r="A236" s="92"/>
      <c r="B236" s="95"/>
      <c r="C236" s="4" t="s">
        <v>11</v>
      </c>
      <c r="D236" s="51"/>
      <c r="E236" s="51"/>
    </row>
    <row r="237" spans="1:5" ht="14.25" customHeight="1">
      <c r="A237" s="92"/>
      <c r="B237" s="95"/>
      <c r="C237" s="4" t="s">
        <v>12</v>
      </c>
      <c r="D237" s="51"/>
      <c r="E237" s="51"/>
    </row>
    <row r="238" spans="1:5">
      <c r="A238" s="93"/>
      <c r="B238" s="96"/>
      <c r="C238" s="4" t="s">
        <v>13</v>
      </c>
      <c r="D238" s="51"/>
      <c r="E238" s="51"/>
    </row>
    <row r="239" spans="1:5">
      <c r="A239" s="91" t="s">
        <v>21</v>
      </c>
      <c r="B239" s="94" t="s">
        <v>459</v>
      </c>
      <c r="C239" s="16" t="s">
        <v>6</v>
      </c>
      <c r="D239" s="53">
        <f t="shared" ref="D239:E239" si="31">SUM(D241:D246)</f>
        <v>5000</v>
      </c>
      <c r="E239" s="53">
        <f t="shared" si="31"/>
        <v>0</v>
      </c>
    </row>
    <row r="240" spans="1:5">
      <c r="A240" s="92"/>
      <c r="B240" s="95"/>
      <c r="C240" s="16" t="s">
        <v>7</v>
      </c>
      <c r="D240" s="53"/>
      <c r="E240" s="53"/>
    </row>
    <row r="241" spans="1:5" ht="22.5" customHeight="1">
      <c r="A241" s="92"/>
      <c r="B241" s="95"/>
      <c r="C241" s="16" t="s">
        <v>8</v>
      </c>
      <c r="D241" s="53"/>
      <c r="E241" s="53"/>
    </row>
    <row r="242" spans="1:5">
      <c r="A242" s="92"/>
      <c r="B242" s="95"/>
      <c r="C242" s="16" t="s">
        <v>9</v>
      </c>
      <c r="D242" s="53">
        <f>'приложение 9'!H238</f>
        <v>5000</v>
      </c>
      <c r="E242" s="53">
        <f>'приложение 9'!I238</f>
        <v>0</v>
      </c>
    </row>
    <row r="243" spans="1:5">
      <c r="A243" s="92"/>
      <c r="B243" s="95"/>
      <c r="C243" s="16" t="s">
        <v>10</v>
      </c>
      <c r="D243" s="53"/>
      <c r="E243" s="53"/>
    </row>
    <row r="244" spans="1:5" ht="22.5" customHeight="1">
      <c r="A244" s="92"/>
      <c r="B244" s="95"/>
      <c r="C244" s="16" t="s">
        <v>11</v>
      </c>
      <c r="D244" s="53"/>
      <c r="E244" s="53"/>
    </row>
    <row r="245" spans="1:5" ht="14.25" customHeight="1">
      <c r="A245" s="92"/>
      <c r="B245" s="95"/>
      <c r="C245" s="16" t="s">
        <v>12</v>
      </c>
      <c r="D245" s="53"/>
      <c r="E245" s="53"/>
    </row>
    <row r="246" spans="1:5">
      <c r="A246" s="93"/>
      <c r="B246" s="96"/>
      <c r="C246" s="16" t="s">
        <v>13</v>
      </c>
      <c r="D246" s="53"/>
      <c r="E246" s="53"/>
    </row>
    <row r="247" spans="1:5" ht="22.5" customHeight="1">
      <c r="A247" s="91" t="s">
        <v>22</v>
      </c>
      <c r="B247" s="94" t="s">
        <v>461</v>
      </c>
      <c r="C247" s="31" t="s">
        <v>6</v>
      </c>
      <c r="D247" s="53">
        <f t="shared" ref="D247:E247" si="32">SUM(D249:D254)</f>
        <v>21419.728600000002</v>
      </c>
      <c r="E247" s="53">
        <f t="shared" si="32"/>
        <v>21419.726989999999</v>
      </c>
    </row>
    <row r="248" spans="1:5">
      <c r="A248" s="92"/>
      <c r="B248" s="95"/>
      <c r="C248" s="31" t="s">
        <v>7</v>
      </c>
      <c r="D248" s="53"/>
      <c r="E248" s="53"/>
    </row>
    <row r="249" spans="1:5">
      <c r="A249" s="92"/>
      <c r="B249" s="95"/>
      <c r="C249" s="31" t="s">
        <v>8</v>
      </c>
      <c r="D249" s="53"/>
      <c r="E249" s="53"/>
    </row>
    <row r="250" spans="1:5">
      <c r="A250" s="92"/>
      <c r="B250" s="95"/>
      <c r="C250" s="31" t="s">
        <v>9</v>
      </c>
      <c r="D250" s="53"/>
      <c r="E250" s="53"/>
    </row>
    <row r="251" spans="1:5" ht="22.5" customHeight="1">
      <c r="A251" s="92"/>
      <c r="B251" s="95"/>
      <c r="C251" s="31" t="s">
        <v>10</v>
      </c>
      <c r="D251" s="53">
        <f>'приложение 9'!H240+'приложение 9'!H241</f>
        <v>21419.728600000002</v>
      </c>
      <c r="E251" s="53">
        <f>'приложение 9'!I240+'приложение 9'!I241</f>
        <v>21419.726989999999</v>
      </c>
    </row>
    <row r="252" spans="1:5">
      <c r="A252" s="92"/>
      <c r="B252" s="95"/>
      <c r="C252" s="31" t="s">
        <v>11</v>
      </c>
      <c r="D252" s="53"/>
      <c r="E252" s="53"/>
    </row>
    <row r="253" spans="1:5" ht="14.25" customHeight="1">
      <c r="A253" s="92"/>
      <c r="B253" s="95"/>
      <c r="C253" s="31" t="s">
        <v>12</v>
      </c>
      <c r="D253" s="53"/>
      <c r="E253" s="53"/>
    </row>
    <row r="254" spans="1:5">
      <c r="A254" s="93"/>
      <c r="B254" s="96"/>
      <c r="C254" s="31" t="s">
        <v>13</v>
      </c>
      <c r="D254" s="53"/>
      <c r="E254" s="53"/>
    </row>
    <row r="255" spans="1:5">
      <c r="A255" s="91" t="s">
        <v>23</v>
      </c>
      <c r="B255" s="94" t="s">
        <v>462</v>
      </c>
      <c r="C255" s="16" t="s">
        <v>6</v>
      </c>
      <c r="D255" s="53">
        <f t="shared" ref="D255:E255" si="33">SUM(D257:D262)</f>
        <v>1466.7</v>
      </c>
      <c r="E255" s="53">
        <f t="shared" si="33"/>
        <v>1466.7</v>
      </c>
    </row>
    <row r="256" spans="1:5" ht="22.5" customHeight="1">
      <c r="A256" s="92"/>
      <c r="B256" s="95"/>
      <c r="C256" s="16" t="s">
        <v>7</v>
      </c>
      <c r="D256" s="53"/>
      <c r="E256" s="53"/>
    </row>
    <row r="257" spans="1:5">
      <c r="A257" s="92"/>
      <c r="B257" s="95"/>
      <c r="C257" s="16" t="s">
        <v>8</v>
      </c>
      <c r="D257" s="53"/>
      <c r="E257" s="53"/>
    </row>
    <row r="258" spans="1:5">
      <c r="A258" s="92"/>
      <c r="B258" s="95"/>
      <c r="C258" s="16" t="s">
        <v>9</v>
      </c>
      <c r="D258" s="53"/>
      <c r="E258" s="53"/>
    </row>
    <row r="259" spans="1:5">
      <c r="A259" s="92"/>
      <c r="B259" s="95"/>
      <c r="C259" s="16" t="s">
        <v>10</v>
      </c>
      <c r="D259" s="53">
        <f>'приложение 9'!H243</f>
        <v>1466.7</v>
      </c>
      <c r="E259" s="53">
        <f>'приложение 9'!I243</f>
        <v>1466.7</v>
      </c>
    </row>
    <row r="260" spans="1:5">
      <c r="A260" s="92"/>
      <c r="B260" s="95"/>
      <c r="C260" s="16" t="s">
        <v>11</v>
      </c>
      <c r="D260" s="53"/>
      <c r="E260" s="53"/>
    </row>
    <row r="261" spans="1:5" ht="14.25" customHeight="1">
      <c r="A261" s="92"/>
      <c r="B261" s="95"/>
      <c r="C261" s="16" t="s">
        <v>12</v>
      </c>
      <c r="D261" s="53"/>
      <c r="E261" s="53"/>
    </row>
    <row r="262" spans="1:5">
      <c r="A262" s="93"/>
      <c r="B262" s="96"/>
      <c r="C262" s="16" t="s">
        <v>13</v>
      </c>
      <c r="D262" s="53"/>
      <c r="E262" s="53"/>
    </row>
    <row r="263" spans="1:5">
      <c r="A263" s="91" t="s">
        <v>24</v>
      </c>
      <c r="B263" s="94" t="s">
        <v>464</v>
      </c>
      <c r="C263" s="27" t="s">
        <v>6</v>
      </c>
      <c r="D263" s="53">
        <f t="shared" ref="D263:E263" si="34">SUM(D265:D270)</f>
        <v>65</v>
      </c>
      <c r="E263" s="53">
        <f t="shared" si="34"/>
        <v>65</v>
      </c>
    </row>
    <row r="264" spans="1:5" ht="22.5" customHeight="1">
      <c r="A264" s="92"/>
      <c r="B264" s="95"/>
      <c r="C264" s="27" t="s">
        <v>7</v>
      </c>
      <c r="D264" s="53"/>
      <c r="E264" s="53"/>
    </row>
    <row r="265" spans="1:5">
      <c r="A265" s="92"/>
      <c r="B265" s="95"/>
      <c r="C265" s="27" t="s">
        <v>8</v>
      </c>
      <c r="D265" s="53"/>
      <c r="E265" s="53"/>
    </row>
    <row r="266" spans="1:5" ht="22.5" customHeight="1">
      <c r="A266" s="92"/>
      <c r="B266" s="95"/>
      <c r="C266" s="27" t="s">
        <v>9</v>
      </c>
      <c r="D266" s="53"/>
      <c r="E266" s="53"/>
    </row>
    <row r="267" spans="1:5">
      <c r="A267" s="92"/>
      <c r="B267" s="95"/>
      <c r="C267" s="27" t="s">
        <v>10</v>
      </c>
      <c r="D267" s="53">
        <f>'приложение 9'!H245</f>
        <v>65</v>
      </c>
      <c r="E267" s="53">
        <f>'приложение 9'!I245</f>
        <v>65</v>
      </c>
    </row>
    <row r="268" spans="1:5" ht="22.5" customHeight="1">
      <c r="A268" s="92"/>
      <c r="B268" s="95"/>
      <c r="C268" s="27" t="s">
        <v>11</v>
      </c>
      <c r="D268" s="53"/>
      <c r="E268" s="53"/>
    </row>
    <row r="269" spans="1:5" ht="14.25" customHeight="1">
      <c r="A269" s="92"/>
      <c r="B269" s="95"/>
      <c r="C269" s="27" t="s">
        <v>12</v>
      </c>
      <c r="D269" s="53"/>
      <c r="E269" s="53"/>
    </row>
    <row r="270" spans="1:5" ht="22.5" customHeight="1">
      <c r="A270" s="93"/>
      <c r="B270" s="96"/>
      <c r="C270" s="27" t="s">
        <v>13</v>
      </c>
      <c r="D270" s="53"/>
      <c r="E270" s="53"/>
    </row>
    <row r="271" spans="1:5">
      <c r="A271" s="91" t="s">
        <v>25</v>
      </c>
      <c r="B271" s="94" t="s">
        <v>465</v>
      </c>
      <c r="C271" s="16" t="s">
        <v>6</v>
      </c>
      <c r="D271" s="53">
        <f t="shared" ref="D271:E271" si="35">SUM(D273:D278)</f>
        <v>335.65</v>
      </c>
      <c r="E271" s="53">
        <f t="shared" si="35"/>
        <v>335.65</v>
      </c>
    </row>
    <row r="272" spans="1:5" ht="22.5" customHeight="1">
      <c r="A272" s="92"/>
      <c r="B272" s="95"/>
      <c r="C272" s="16" t="s">
        <v>7</v>
      </c>
      <c r="D272" s="53"/>
      <c r="E272" s="53"/>
    </row>
    <row r="273" spans="1:5">
      <c r="A273" s="92"/>
      <c r="B273" s="95"/>
      <c r="C273" s="16" t="s">
        <v>8</v>
      </c>
      <c r="D273" s="53"/>
      <c r="E273" s="53"/>
    </row>
    <row r="274" spans="1:5" ht="22.5" customHeight="1">
      <c r="A274" s="92"/>
      <c r="B274" s="95"/>
      <c r="C274" s="16" t="s">
        <v>9</v>
      </c>
      <c r="D274" s="53"/>
      <c r="E274" s="53"/>
    </row>
    <row r="275" spans="1:5">
      <c r="A275" s="92"/>
      <c r="B275" s="95"/>
      <c r="C275" s="16" t="s">
        <v>10</v>
      </c>
      <c r="D275" s="53">
        <f>'приложение 9'!H247</f>
        <v>335.65</v>
      </c>
      <c r="E275" s="53">
        <f>'приложение 9'!I247</f>
        <v>335.65</v>
      </c>
    </row>
    <row r="276" spans="1:5">
      <c r="A276" s="92"/>
      <c r="B276" s="95"/>
      <c r="C276" s="16" t="s">
        <v>11</v>
      </c>
      <c r="D276" s="53"/>
      <c r="E276" s="53"/>
    </row>
    <row r="277" spans="1:5" ht="14.25" customHeight="1">
      <c r="A277" s="92"/>
      <c r="B277" s="95"/>
      <c r="C277" s="16" t="s">
        <v>12</v>
      </c>
      <c r="D277" s="53"/>
      <c r="E277" s="53"/>
    </row>
    <row r="278" spans="1:5">
      <c r="A278" s="93"/>
      <c r="B278" s="96"/>
      <c r="C278" s="16" t="s">
        <v>13</v>
      </c>
      <c r="D278" s="53"/>
      <c r="E278" s="53"/>
    </row>
    <row r="279" spans="1:5">
      <c r="A279" s="91" t="s">
        <v>26</v>
      </c>
      <c r="B279" s="94" t="s">
        <v>467</v>
      </c>
      <c r="C279" s="16" t="s">
        <v>6</v>
      </c>
      <c r="D279" s="53">
        <f t="shared" ref="D279:E279" si="36">SUM(D281:D286)</f>
        <v>200</v>
      </c>
      <c r="E279" s="53">
        <f t="shared" si="36"/>
        <v>200</v>
      </c>
    </row>
    <row r="280" spans="1:5" ht="22.5" customHeight="1">
      <c r="A280" s="92"/>
      <c r="B280" s="95"/>
      <c r="C280" s="16" t="s">
        <v>7</v>
      </c>
      <c r="D280" s="53"/>
      <c r="E280" s="53"/>
    </row>
    <row r="281" spans="1:5">
      <c r="A281" s="92"/>
      <c r="B281" s="95"/>
      <c r="C281" s="16" t="s">
        <v>8</v>
      </c>
      <c r="D281" s="53"/>
      <c r="E281" s="53"/>
    </row>
    <row r="282" spans="1:5">
      <c r="A282" s="92"/>
      <c r="B282" s="95"/>
      <c r="C282" s="16" t="s">
        <v>9</v>
      </c>
      <c r="D282" s="53"/>
      <c r="E282" s="53"/>
    </row>
    <row r="283" spans="1:5">
      <c r="A283" s="92"/>
      <c r="B283" s="95"/>
      <c r="C283" s="16" t="s">
        <v>10</v>
      </c>
      <c r="D283" s="53">
        <f>'приложение 9'!H249</f>
        <v>200</v>
      </c>
      <c r="E283" s="53">
        <f>'приложение 9'!I249</f>
        <v>200</v>
      </c>
    </row>
    <row r="284" spans="1:5">
      <c r="A284" s="92"/>
      <c r="B284" s="95"/>
      <c r="C284" s="16" t="s">
        <v>11</v>
      </c>
      <c r="D284" s="53"/>
      <c r="E284" s="53"/>
    </row>
    <row r="285" spans="1:5" ht="16.5" customHeight="1">
      <c r="A285" s="92"/>
      <c r="B285" s="95"/>
      <c r="C285" s="16" t="s">
        <v>12</v>
      </c>
      <c r="D285" s="53"/>
      <c r="E285" s="53"/>
    </row>
    <row r="286" spans="1:5" ht="16.5" customHeight="1">
      <c r="A286" s="93"/>
      <c r="B286" s="96"/>
      <c r="C286" s="16" t="s">
        <v>13</v>
      </c>
      <c r="D286" s="53"/>
      <c r="E286" s="53"/>
    </row>
    <row r="287" spans="1:5" ht="16.5" customHeight="1">
      <c r="A287" s="91" t="s">
        <v>202</v>
      </c>
      <c r="B287" s="94" t="s">
        <v>469</v>
      </c>
      <c r="C287" s="16" t="s">
        <v>6</v>
      </c>
      <c r="D287" s="53">
        <f t="shared" ref="D287:E287" si="37">SUM(D289:D294)</f>
        <v>200</v>
      </c>
      <c r="E287" s="53">
        <f t="shared" si="37"/>
        <v>200</v>
      </c>
    </row>
    <row r="288" spans="1:5" ht="16.5" customHeight="1">
      <c r="A288" s="92"/>
      <c r="B288" s="95"/>
      <c r="C288" s="16" t="s">
        <v>7</v>
      </c>
      <c r="D288" s="53"/>
      <c r="E288" s="53"/>
    </row>
    <row r="289" spans="1:5" ht="16.5" customHeight="1">
      <c r="A289" s="92"/>
      <c r="B289" s="95"/>
      <c r="C289" s="16" t="s">
        <v>8</v>
      </c>
      <c r="D289" s="53"/>
      <c r="E289" s="53"/>
    </row>
    <row r="290" spans="1:5" ht="16.5" customHeight="1">
      <c r="A290" s="92"/>
      <c r="B290" s="95"/>
      <c r="C290" s="16" t="s">
        <v>9</v>
      </c>
      <c r="D290" s="53"/>
      <c r="E290" s="53"/>
    </row>
    <row r="291" spans="1:5" ht="16.5" customHeight="1">
      <c r="A291" s="92"/>
      <c r="B291" s="95"/>
      <c r="C291" s="16" t="s">
        <v>10</v>
      </c>
      <c r="D291" s="53">
        <f>'приложение 9'!H251</f>
        <v>200</v>
      </c>
      <c r="E291" s="53">
        <f>'приложение 9'!I251</f>
        <v>200</v>
      </c>
    </row>
    <row r="292" spans="1:5" ht="16.5" customHeight="1">
      <c r="A292" s="92"/>
      <c r="B292" s="95"/>
      <c r="C292" s="16" t="s">
        <v>11</v>
      </c>
      <c r="D292" s="53"/>
      <c r="E292" s="53"/>
    </row>
    <row r="293" spans="1:5" ht="13.5" customHeight="1">
      <c r="A293" s="92"/>
      <c r="B293" s="95"/>
      <c r="C293" s="16" t="s">
        <v>12</v>
      </c>
      <c r="D293" s="53"/>
      <c r="E293" s="53"/>
    </row>
    <row r="294" spans="1:5">
      <c r="A294" s="93"/>
      <c r="B294" s="96"/>
      <c r="C294" s="16" t="s">
        <v>13</v>
      </c>
      <c r="D294" s="53"/>
      <c r="E294" s="53"/>
    </row>
    <row r="295" spans="1:5" ht="22.5" customHeight="1">
      <c r="A295" s="90" t="s">
        <v>5</v>
      </c>
      <c r="B295" s="100" t="s">
        <v>151</v>
      </c>
      <c r="C295" s="56" t="s">
        <v>6</v>
      </c>
      <c r="D295" s="87">
        <f>SUM(D297:D302)</f>
        <v>5472.65</v>
      </c>
      <c r="E295" s="87">
        <f t="shared" ref="E295" si="38">SUM(E297:E302)</f>
        <v>5343.8702000000003</v>
      </c>
    </row>
    <row r="296" spans="1:5">
      <c r="A296" s="90"/>
      <c r="B296" s="100"/>
      <c r="C296" s="56" t="s">
        <v>7</v>
      </c>
      <c r="D296" s="85"/>
      <c r="E296" s="85"/>
    </row>
    <row r="297" spans="1:5" ht="22.5" customHeight="1">
      <c r="A297" s="90"/>
      <c r="B297" s="100"/>
      <c r="C297" s="56" t="s">
        <v>8</v>
      </c>
      <c r="D297" s="11"/>
      <c r="E297" s="11"/>
    </row>
    <row r="298" spans="1:5">
      <c r="A298" s="90"/>
      <c r="B298" s="100"/>
      <c r="C298" s="56" t="s">
        <v>9</v>
      </c>
      <c r="D298" s="86">
        <f>D306+D314+D322+D330+D338</f>
        <v>3366.2</v>
      </c>
      <c r="E298" s="86">
        <f>E306+E314+E322+E330+E338</f>
        <v>3245.6121000000003</v>
      </c>
    </row>
    <row r="299" spans="1:5" ht="22.5" customHeight="1">
      <c r="A299" s="90"/>
      <c r="B299" s="100"/>
      <c r="C299" s="56" t="s">
        <v>10</v>
      </c>
      <c r="D299" s="86">
        <f>D307+D315+D323+D331+D339</f>
        <v>2106.4499999999998</v>
      </c>
      <c r="E299" s="86">
        <f>E307+E315+E323+E331+E339</f>
        <v>2098.2581</v>
      </c>
    </row>
    <row r="300" spans="1:5">
      <c r="A300" s="90"/>
      <c r="B300" s="100"/>
      <c r="C300" s="56" t="s">
        <v>11</v>
      </c>
      <c r="D300" s="86"/>
      <c r="E300" s="86"/>
    </row>
    <row r="301" spans="1:5" ht="16.5" customHeight="1">
      <c r="A301" s="90"/>
      <c r="B301" s="100"/>
      <c r="C301" s="56" t="s">
        <v>12</v>
      </c>
      <c r="D301" s="86"/>
      <c r="E301" s="86"/>
    </row>
    <row r="302" spans="1:5">
      <c r="A302" s="90"/>
      <c r="B302" s="100"/>
      <c r="C302" s="56" t="s">
        <v>13</v>
      </c>
      <c r="D302" s="86"/>
      <c r="E302" s="86"/>
    </row>
    <row r="303" spans="1:5" ht="22.5" customHeight="1">
      <c r="A303" s="91" t="s">
        <v>14</v>
      </c>
      <c r="B303" s="94" t="s">
        <v>471</v>
      </c>
      <c r="C303" s="4" t="s">
        <v>6</v>
      </c>
      <c r="D303" s="53">
        <f t="shared" ref="D303:E303" si="39">SUM(D305:D310)</f>
        <v>747.5</v>
      </c>
      <c r="E303" s="53">
        <f t="shared" si="39"/>
        <v>747.5</v>
      </c>
    </row>
    <row r="304" spans="1:5">
      <c r="A304" s="92"/>
      <c r="B304" s="95"/>
      <c r="C304" s="4" t="s">
        <v>7</v>
      </c>
      <c r="D304" s="53"/>
      <c r="E304" s="53"/>
    </row>
    <row r="305" spans="1:5">
      <c r="A305" s="92"/>
      <c r="B305" s="95"/>
      <c r="C305" s="4" t="s">
        <v>8</v>
      </c>
      <c r="D305" s="53"/>
      <c r="E305" s="53"/>
    </row>
    <row r="306" spans="1:5" ht="22.5" customHeight="1">
      <c r="A306" s="92"/>
      <c r="B306" s="95"/>
      <c r="C306" s="4" t="s">
        <v>9</v>
      </c>
      <c r="D306" s="53">
        <f>'приложение 9'!H257</f>
        <v>747.5</v>
      </c>
      <c r="E306" s="53">
        <f>'приложение 9'!I257</f>
        <v>747.5</v>
      </c>
    </row>
    <row r="307" spans="1:5">
      <c r="A307" s="92"/>
      <c r="B307" s="95"/>
      <c r="C307" s="4" t="s">
        <v>10</v>
      </c>
      <c r="D307" s="53"/>
      <c r="E307" s="53"/>
    </row>
    <row r="308" spans="1:5" ht="22.5" customHeight="1">
      <c r="A308" s="92"/>
      <c r="B308" s="95"/>
      <c r="C308" s="4" t="s">
        <v>11</v>
      </c>
      <c r="D308" s="53"/>
      <c r="E308" s="53"/>
    </row>
    <row r="309" spans="1:5" ht="14.25" customHeight="1">
      <c r="A309" s="92"/>
      <c r="B309" s="95"/>
      <c r="C309" s="4" t="s">
        <v>12</v>
      </c>
      <c r="D309" s="53"/>
      <c r="E309" s="53"/>
    </row>
    <row r="310" spans="1:5">
      <c r="A310" s="93"/>
      <c r="B310" s="96"/>
      <c r="C310" s="4" t="s">
        <v>13</v>
      </c>
      <c r="D310" s="53"/>
      <c r="E310" s="53"/>
    </row>
    <row r="311" spans="1:5" ht="22.5" customHeight="1">
      <c r="A311" s="91" t="s">
        <v>20</v>
      </c>
      <c r="B311" s="94" t="s">
        <v>534</v>
      </c>
      <c r="C311" s="4" t="s">
        <v>6</v>
      </c>
      <c r="D311" s="53">
        <f t="shared" ref="D311:E311" si="40">SUM(D313:D318)</f>
        <v>2618.6999999999998</v>
      </c>
      <c r="E311" s="53">
        <f t="shared" si="40"/>
        <v>2498.1121000000003</v>
      </c>
    </row>
    <row r="312" spans="1:5">
      <c r="A312" s="92"/>
      <c r="B312" s="95"/>
      <c r="C312" s="4" t="s">
        <v>7</v>
      </c>
      <c r="D312" s="53"/>
      <c r="E312" s="53"/>
    </row>
    <row r="313" spans="1:5" ht="22.5" customHeight="1">
      <c r="A313" s="92"/>
      <c r="B313" s="95"/>
      <c r="C313" s="4" t="s">
        <v>8</v>
      </c>
      <c r="D313" s="53"/>
      <c r="E313" s="53"/>
    </row>
    <row r="314" spans="1:5">
      <c r="A314" s="92"/>
      <c r="B314" s="95"/>
      <c r="C314" s="4" t="s">
        <v>9</v>
      </c>
      <c r="D314" s="53">
        <f>'приложение 9'!H259+'приложение 9'!H260+'приложение 9'!H261</f>
        <v>2618.6999999999998</v>
      </c>
      <c r="E314" s="53">
        <f>'приложение 9'!I259+'приложение 9'!I260+'приложение 9'!I261</f>
        <v>2498.1121000000003</v>
      </c>
    </row>
    <row r="315" spans="1:5" ht="22.5" customHeight="1">
      <c r="A315" s="92"/>
      <c r="B315" s="95"/>
      <c r="C315" s="4" t="s">
        <v>10</v>
      </c>
      <c r="D315" s="53"/>
      <c r="E315" s="53"/>
    </row>
    <row r="316" spans="1:5">
      <c r="A316" s="92"/>
      <c r="B316" s="95"/>
      <c r="C316" s="4" t="s">
        <v>11</v>
      </c>
      <c r="D316" s="53"/>
      <c r="E316" s="53"/>
    </row>
    <row r="317" spans="1:5" ht="14.25" customHeight="1">
      <c r="A317" s="92"/>
      <c r="B317" s="95"/>
      <c r="C317" s="4" t="s">
        <v>12</v>
      </c>
      <c r="D317" s="53"/>
      <c r="E317" s="53"/>
    </row>
    <row r="318" spans="1:5">
      <c r="A318" s="93"/>
      <c r="B318" s="96"/>
      <c r="C318" s="4" t="s">
        <v>13</v>
      </c>
      <c r="D318" s="53"/>
      <c r="E318" s="53"/>
    </row>
    <row r="319" spans="1:5" ht="22.5" customHeight="1">
      <c r="A319" s="91" t="s">
        <v>21</v>
      </c>
      <c r="B319" s="94" t="s">
        <v>473</v>
      </c>
      <c r="C319" s="31" t="s">
        <v>6</v>
      </c>
      <c r="D319" s="53">
        <f t="shared" ref="D319:E319" si="41">SUM(D321:D326)</f>
        <v>2083.75</v>
      </c>
      <c r="E319" s="53">
        <f t="shared" si="41"/>
        <v>2075.5581000000002</v>
      </c>
    </row>
    <row r="320" spans="1:5">
      <c r="A320" s="92"/>
      <c r="B320" s="95"/>
      <c r="C320" s="31" t="s">
        <v>7</v>
      </c>
      <c r="D320" s="53"/>
      <c r="E320" s="53"/>
    </row>
    <row r="321" spans="1:5">
      <c r="A321" s="92"/>
      <c r="B321" s="95"/>
      <c r="C321" s="31" t="s">
        <v>8</v>
      </c>
      <c r="D321" s="53"/>
      <c r="E321" s="53"/>
    </row>
    <row r="322" spans="1:5">
      <c r="A322" s="92"/>
      <c r="B322" s="95"/>
      <c r="C322" s="31" t="s">
        <v>9</v>
      </c>
      <c r="D322" s="53"/>
      <c r="E322" s="53"/>
    </row>
    <row r="323" spans="1:5" ht="22.5" customHeight="1">
      <c r="A323" s="92"/>
      <c r="B323" s="95"/>
      <c r="C323" s="31" t="s">
        <v>10</v>
      </c>
      <c r="D323" s="53">
        <f>'приложение 9'!H263+'приложение 9'!H264+'приложение 9'!H265</f>
        <v>2083.75</v>
      </c>
      <c r="E323" s="53">
        <f>'приложение 9'!I263+'приложение 9'!I264+'приложение 9'!I265</f>
        <v>2075.5581000000002</v>
      </c>
    </row>
    <row r="324" spans="1:5">
      <c r="A324" s="92"/>
      <c r="B324" s="95"/>
      <c r="C324" s="31" t="s">
        <v>11</v>
      </c>
      <c r="D324" s="53"/>
      <c r="E324" s="53"/>
    </row>
    <row r="325" spans="1:5" ht="14.25" customHeight="1">
      <c r="A325" s="92"/>
      <c r="B325" s="95"/>
      <c r="C325" s="31" t="s">
        <v>12</v>
      </c>
      <c r="D325" s="53"/>
      <c r="E325" s="53"/>
    </row>
    <row r="326" spans="1:5" ht="22.5" customHeight="1">
      <c r="A326" s="93"/>
      <c r="B326" s="96"/>
      <c r="C326" s="31" t="s">
        <v>13</v>
      </c>
      <c r="D326" s="53"/>
      <c r="E326" s="53"/>
    </row>
    <row r="327" spans="1:5">
      <c r="A327" s="91" t="s">
        <v>22</v>
      </c>
      <c r="B327" s="94" t="s">
        <v>474</v>
      </c>
      <c r="C327" s="31" t="s">
        <v>6</v>
      </c>
      <c r="D327" s="53">
        <f t="shared" ref="D327:E327" si="42">SUM(D329:D334)</f>
        <v>2.7</v>
      </c>
      <c r="E327" s="53">
        <f t="shared" si="42"/>
        <v>2.7</v>
      </c>
    </row>
    <row r="328" spans="1:5" ht="22.5" customHeight="1">
      <c r="A328" s="92"/>
      <c r="B328" s="95"/>
      <c r="C328" s="31" t="s">
        <v>7</v>
      </c>
      <c r="D328" s="53"/>
      <c r="E328" s="53"/>
    </row>
    <row r="329" spans="1:5">
      <c r="A329" s="92"/>
      <c r="B329" s="95"/>
      <c r="C329" s="31" t="s">
        <v>8</v>
      </c>
      <c r="D329" s="53"/>
      <c r="E329" s="53"/>
    </row>
    <row r="330" spans="1:5" ht="22.5" customHeight="1">
      <c r="A330" s="92"/>
      <c r="B330" s="95"/>
      <c r="C330" s="31" t="s">
        <v>9</v>
      </c>
      <c r="D330" s="53"/>
      <c r="E330" s="53"/>
    </row>
    <row r="331" spans="1:5">
      <c r="A331" s="92"/>
      <c r="B331" s="95"/>
      <c r="C331" s="31" t="s">
        <v>10</v>
      </c>
      <c r="D331" s="53">
        <f>'приложение 9'!H267</f>
        <v>2.7</v>
      </c>
      <c r="E331" s="53">
        <f>'приложение 9'!I267</f>
        <v>2.7</v>
      </c>
    </row>
    <row r="332" spans="1:5">
      <c r="A332" s="92"/>
      <c r="B332" s="95"/>
      <c r="C332" s="31" t="s">
        <v>11</v>
      </c>
      <c r="D332" s="53"/>
      <c r="E332" s="53"/>
    </row>
    <row r="333" spans="1:5" ht="14.25" customHeight="1">
      <c r="A333" s="92"/>
      <c r="B333" s="95"/>
      <c r="C333" s="31" t="s">
        <v>12</v>
      </c>
      <c r="D333" s="53"/>
      <c r="E333" s="53"/>
    </row>
    <row r="334" spans="1:5">
      <c r="A334" s="93"/>
      <c r="B334" s="96"/>
      <c r="C334" s="31" t="s">
        <v>13</v>
      </c>
      <c r="D334" s="53"/>
      <c r="E334" s="53"/>
    </row>
    <row r="335" spans="1:5">
      <c r="A335" s="91" t="s">
        <v>206</v>
      </c>
      <c r="B335" s="94" t="s">
        <v>207</v>
      </c>
      <c r="C335" s="27" t="s">
        <v>6</v>
      </c>
      <c r="D335" s="53">
        <f t="shared" ref="D335:E335" si="43">SUM(D337:D342)</f>
        <v>20</v>
      </c>
      <c r="E335" s="53">
        <f t="shared" si="43"/>
        <v>20</v>
      </c>
    </row>
    <row r="336" spans="1:5">
      <c r="A336" s="92"/>
      <c r="B336" s="95"/>
      <c r="C336" s="27" t="s">
        <v>7</v>
      </c>
      <c r="D336" s="53"/>
      <c r="E336" s="53"/>
    </row>
    <row r="337" spans="1:5" ht="22.5" customHeight="1">
      <c r="A337" s="92"/>
      <c r="B337" s="95"/>
      <c r="C337" s="27" t="s">
        <v>8</v>
      </c>
      <c r="D337" s="53"/>
      <c r="E337" s="53"/>
    </row>
    <row r="338" spans="1:5">
      <c r="A338" s="92"/>
      <c r="B338" s="95"/>
      <c r="C338" s="27" t="s">
        <v>9</v>
      </c>
      <c r="D338" s="53"/>
      <c r="E338" s="53"/>
    </row>
    <row r="339" spans="1:5">
      <c r="A339" s="92"/>
      <c r="B339" s="95"/>
      <c r="C339" s="27" t="s">
        <v>10</v>
      </c>
      <c r="D339" s="53">
        <f>'приложение 9'!H269+'приложение 9'!H270</f>
        <v>20</v>
      </c>
      <c r="E339" s="53">
        <f>'приложение 9'!I269+'приложение 9'!I270</f>
        <v>20</v>
      </c>
    </row>
    <row r="340" spans="1:5" ht="33.75" customHeight="1">
      <c r="A340" s="92"/>
      <c r="B340" s="95"/>
      <c r="C340" s="27" t="s">
        <v>11</v>
      </c>
      <c r="D340" s="53"/>
      <c r="E340" s="53"/>
    </row>
    <row r="341" spans="1:5" ht="13.5" customHeight="1">
      <c r="A341" s="92"/>
      <c r="B341" s="95"/>
      <c r="C341" s="27" t="s">
        <v>12</v>
      </c>
      <c r="D341" s="53"/>
      <c r="E341" s="53"/>
    </row>
    <row r="342" spans="1:5">
      <c r="A342" s="93"/>
      <c r="B342" s="96"/>
      <c r="C342" s="27" t="s">
        <v>13</v>
      </c>
      <c r="D342" s="53"/>
      <c r="E342" s="53"/>
    </row>
    <row r="343" spans="1:5" ht="22.5" customHeight="1">
      <c r="A343" s="90" t="s">
        <v>5</v>
      </c>
      <c r="B343" s="100" t="s">
        <v>152</v>
      </c>
      <c r="C343" s="56" t="s">
        <v>6</v>
      </c>
      <c r="D343" s="87">
        <f>SUM(D345:D350)</f>
        <v>18464.662489999999</v>
      </c>
      <c r="E343" s="87">
        <f t="shared" ref="E343" si="44">SUM(E345:E350)</f>
        <v>18335.69888</v>
      </c>
    </row>
    <row r="344" spans="1:5">
      <c r="A344" s="90"/>
      <c r="B344" s="100"/>
      <c r="C344" s="56" t="s">
        <v>7</v>
      </c>
      <c r="D344" s="85"/>
      <c r="E344" s="85"/>
    </row>
    <row r="345" spans="1:5">
      <c r="A345" s="90"/>
      <c r="B345" s="100"/>
      <c r="C345" s="56" t="s">
        <v>8</v>
      </c>
      <c r="D345" s="10">
        <f>D353+D361+D369+D377+D385+D393</f>
        <v>2036.8211800000001</v>
      </c>
      <c r="E345" s="10">
        <f>E353+E361+E369+E377+E385+E393</f>
        <v>1999.8432200000002</v>
      </c>
    </row>
    <row r="346" spans="1:5">
      <c r="A346" s="90"/>
      <c r="B346" s="100"/>
      <c r="C346" s="56" t="s">
        <v>9</v>
      </c>
      <c r="D346" s="10">
        <f>D354+D362+D370+D378+D386+D394</f>
        <v>15256.488310000001</v>
      </c>
      <c r="E346" s="10">
        <f>E354+E362+E386+E394</f>
        <v>15174.291560000001</v>
      </c>
    </row>
    <row r="347" spans="1:5" ht="22.5" customHeight="1">
      <c r="A347" s="90"/>
      <c r="B347" s="100"/>
      <c r="C347" s="56" t="s">
        <v>10</v>
      </c>
      <c r="D347" s="10">
        <f>D355+D363+D371+D379+D387+D395</f>
        <v>1171.3530000000001</v>
      </c>
      <c r="E347" s="10">
        <f>E355+E363+E371+E379+E387+E395</f>
        <v>1161.5641000000001</v>
      </c>
    </row>
    <row r="348" spans="1:5">
      <c r="A348" s="90"/>
      <c r="B348" s="100"/>
      <c r="C348" s="56" t="s">
        <v>11</v>
      </c>
      <c r="D348" s="86"/>
      <c r="E348" s="86"/>
    </row>
    <row r="349" spans="1:5" ht="16.5" customHeight="1">
      <c r="A349" s="90"/>
      <c r="B349" s="100"/>
      <c r="C349" s="56" t="s">
        <v>12</v>
      </c>
      <c r="D349" s="86"/>
      <c r="E349" s="86"/>
    </row>
    <row r="350" spans="1:5" ht="22.5" customHeight="1">
      <c r="A350" s="90"/>
      <c r="B350" s="100"/>
      <c r="C350" s="56" t="s">
        <v>13</v>
      </c>
      <c r="D350" s="86"/>
      <c r="E350" s="86"/>
    </row>
    <row r="351" spans="1:5">
      <c r="A351" s="91" t="s">
        <v>14</v>
      </c>
      <c r="B351" s="94" t="s">
        <v>476</v>
      </c>
      <c r="C351" s="4" t="s">
        <v>6</v>
      </c>
      <c r="D351" s="53">
        <f t="shared" ref="D351:E351" si="45">SUM(D353:D358)</f>
        <v>2632.1</v>
      </c>
      <c r="E351" s="53">
        <f t="shared" si="45"/>
        <v>2631.5536499999998</v>
      </c>
    </row>
    <row r="352" spans="1:5">
      <c r="A352" s="92"/>
      <c r="B352" s="95"/>
      <c r="C352" s="4" t="s">
        <v>7</v>
      </c>
      <c r="D352" s="53"/>
      <c r="E352" s="53"/>
    </row>
    <row r="353" spans="1:5">
      <c r="A353" s="92"/>
      <c r="B353" s="95"/>
      <c r="C353" s="4" t="s">
        <v>8</v>
      </c>
      <c r="D353" s="53"/>
      <c r="E353" s="53"/>
    </row>
    <row r="354" spans="1:5">
      <c r="A354" s="92"/>
      <c r="B354" s="95"/>
      <c r="C354" s="4" t="s">
        <v>9</v>
      </c>
      <c r="D354" s="53">
        <f>'приложение 9'!H275+'приложение 9'!H276+'приложение 9'!H277+'приложение 9'!H278</f>
        <v>2632.1</v>
      </c>
      <c r="E354" s="53">
        <f>'приложение 9'!I275+'приложение 9'!I276+'приложение 9'!I277+'приложение 9'!I278</f>
        <v>2631.5536499999998</v>
      </c>
    </row>
    <row r="355" spans="1:5" ht="22.5" customHeight="1">
      <c r="A355" s="92"/>
      <c r="B355" s="95"/>
      <c r="C355" s="4" t="s">
        <v>10</v>
      </c>
      <c r="D355" s="53"/>
      <c r="E355" s="53"/>
    </row>
    <row r="356" spans="1:5" ht="20.25" customHeight="1">
      <c r="A356" s="92"/>
      <c r="B356" s="95"/>
      <c r="C356" s="4" t="s">
        <v>11</v>
      </c>
      <c r="D356" s="53"/>
      <c r="E356" s="53"/>
    </row>
    <row r="357" spans="1:5" ht="16.5" customHeight="1">
      <c r="A357" s="92"/>
      <c r="B357" s="95"/>
      <c r="C357" s="4" t="s">
        <v>12</v>
      </c>
      <c r="D357" s="53"/>
      <c r="E357" s="53"/>
    </row>
    <row r="358" spans="1:5">
      <c r="A358" s="93"/>
      <c r="B358" s="96"/>
      <c r="C358" s="4" t="s">
        <v>13</v>
      </c>
      <c r="D358" s="51"/>
      <c r="E358" s="51"/>
    </row>
    <row r="359" spans="1:5">
      <c r="A359" s="91" t="s">
        <v>20</v>
      </c>
      <c r="B359" s="94" t="s">
        <v>106</v>
      </c>
      <c r="C359" s="27" t="s">
        <v>6</v>
      </c>
      <c r="D359" s="53">
        <f t="shared" ref="D359:E359" si="46">SUM(D361:D366)</f>
        <v>636.20000000000005</v>
      </c>
      <c r="E359" s="53">
        <f t="shared" si="46"/>
        <v>599.47478000000001</v>
      </c>
    </row>
    <row r="360" spans="1:5" ht="22.5" customHeight="1">
      <c r="A360" s="92"/>
      <c r="B360" s="95"/>
      <c r="C360" s="27" t="s">
        <v>7</v>
      </c>
      <c r="D360" s="53"/>
      <c r="E360" s="53"/>
    </row>
    <row r="361" spans="1:5">
      <c r="A361" s="92"/>
      <c r="B361" s="95"/>
      <c r="C361" s="27" t="s">
        <v>8</v>
      </c>
      <c r="D361" s="53"/>
      <c r="E361" s="53"/>
    </row>
    <row r="362" spans="1:5" ht="22.5" customHeight="1">
      <c r="A362" s="92"/>
      <c r="B362" s="95"/>
      <c r="C362" s="27" t="s">
        <v>9</v>
      </c>
      <c r="D362" s="53">
        <f>'приложение 9'!H280</f>
        <v>636.20000000000005</v>
      </c>
      <c r="E362" s="53">
        <f>'приложение 9'!I280</f>
        <v>599.47478000000001</v>
      </c>
    </row>
    <row r="363" spans="1:5">
      <c r="A363" s="92"/>
      <c r="B363" s="95"/>
      <c r="C363" s="27" t="s">
        <v>10</v>
      </c>
      <c r="D363" s="53"/>
      <c r="E363" s="53"/>
    </row>
    <row r="364" spans="1:5" ht="20.25" customHeight="1">
      <c r="A364" s="92"/>
      <c r="B364" s="95"/>
      <c r="C364" s="27" t="s">
        <v>11</v>
      </c>
      <c r="D364" s="53"/>
      <c r="E364" s="53"/>
    </row>
    <row r="365" spans="1:5" ht="14.25" customHeight="1">
      <c r="A365" s="92"/>
      <c r="B365" s="95"/>
      <c r="C365" s="27" t="s">
        <v>12</v>
      </c>
      <c r="D365" s="53"/>
      <c r="E365" s="53"/>
    </row>
    <row r="366" spans="1:5">
      <c r="A366" s="93"/>
      <c r="B366" s="96"/>
      <c r="C366" s="27" t="s">
        <v>13</v>
      </c>
      <c r="D366" s="51"/>
      <c r="E366" s="51"/>
    </row>
    <row r="367" spans="1:5" ht="22.5" customHeight="1">
      <c r="A367" s="91" t="s">
        <v>21</v>
      </c>
      <c r="B367" s="94" t="s">
        <v>477</v>
      </c>
      <c r="C367" s="4" t="s">
        <v>6</v>
      </c>
      <c r="D367" s="53">
        <f t="shared" ref="D367:E367" si="47">SUM(D369:D374)</f>
        <v>139.19200000000001</v>
      </c>
      <c r="E367" s="53">
        <f t="shared" si="47"/>
        <v>138.19200000000001</v>
      </c>
    </row>
    <row r="368" spans="1:5">
      <c r="A368" s="92"/>
      <c r="B368" s="95"/>
      <c r="C368" s="4" t="s">
        <v>7</v>
      </c>
      <c r="D368" s="53"/>
      <c r="E368" s="53"/>
    </row>
    <row r="369" spans="1:5">
      <c r="A369" s="92"/>
      <c r="B369" s="95"/>
      <c r="C369" s="4" t="s">
        <v>8</v>
      </c>
      <c r="D369" s="53"/>
      <c r="E369" s="53"/>
    </row>
    <row r="370" spans="1:5">
      <c r="A370" s="92"/>
      <c r="B370" s="95"/>
      <c r="C370" s="4" t="s">
        <v>9</v>
      </c>
      <c r="D370" s="53"/>
      <c r="E370" s="53"/>
    </row>
    <row r="371" spans="1:5" ht="22.5" customHeight="1">
      <c r="A371" s="92"/>
      <c r="B371" s="95"/>
      <c r="C371" s="4" t="s">
        <v>10</v>
      </c>
      <c r="D371" s="53">
        <f>'приложение 9'!H282+'приложение 9'!H283</f>
        <v>139.19200000000001</v>
      </c>
      <c r="E371" s="53">
        <f>'приложение 9'!I282+'приложение 9'!I283</f>
        <v>138.19200000000001</v>
      </c>
    </row>
    <row r="372" spans="1:5">
      <c r="A372" s="92"/>
      <c r="B372" s="95"/>
      <c r="C372" s="4" t="s">
        <v>11</v>
      </c>
      <c r="D372" s="51"/>
      <c r="E372" s="51"/>
    </row>
    <row r="373" spans="1:5" ht="14.25" customHeight="1">
      <c r="A373" s="92"/>
      <c r="B373" s="95"/>
      <c r="C373" s="4" t="s">
        <v>12</v>
      </c>
      <c r="D373" s="51"/>
      <c r="E373" s="51"/>
    </row>
    <row r="374" spans="1:5">
      <c r="A374" s="93"/>
      <c r="B374" s="96"/>
      <c r="C374" s="4" t="s">
        <v>13</v>
      </c>
      <c r="D374" s="51"/>
      <c r="E374" s="51"/>
    </row>
    <row r="375" spans="1:5" ht="22.5" customHeight="1">
      <c r="A375" s="91" t="s">
        <v>22</v>
      </c>
      <c r="B375" s="94" t="s">
        <v>478</v>
      </c>
      <c r="C375" s="17" t="s">
        <v>6</v>
      </c>
      <c r="D375" s="53">
        <f t="shared" ref="D375:E375" si="48">SUM(D377:D382)</f>
        <v>50</v>
      </c>
      <c r="E375" s="53">
        <f t="shared" si="48"/>
        <v>50</v>
      </c>
    </row>
    <row r="376" spans="1:5">
      <c r="A376" s="92"/>
      <c r="B376" s="95"/>
      <c r="C376" s="17" t="s">
        <v>7</v>
      </c>
      <c r="D376" s="53"/>
      <c r="E376" s="53"/>
    </row>
    <row r="377" spans="1:5">
      <c r="A377" s="92"/>
      <c r="B377" s="95"/>
      <c r="C377" s="17" t="s">
        <v>8</v>
      </c>
      <c r="D377" s="53"/>
      <c r="E377" s="53"/>
    </row>
    <row r="378" spans="1:5" ht="22.5" customHeight="1">
      <c r="A378" s="92"/>
      <c r="B378" s="95"/>
      <c r="C378" s="17" t="s">
        <v>9</v>
      </c>
      <c r="D378" s="53"/>
      <c r="E378" s="53"/>
    </row>
    <row r="379" spans="1:5">
      <c r="A379" s="92"/>
      <c r="B379" s="95"/>
      <c r="C379" s="17" t="s">
        <v>10</v>
      </c>
      <c r="D379" s="53">
        <f>'приложение 9'!H285</f>
        <v>50</v>
      </c>
      <c r="E379" s="53">
        <f>'приложение 9'!I285</f>
        <v>50</v>
      </c>
    </row>
    <row r="380" spans="1:5">
      <c r="A380" s="92"/>
      <c r="B380" s="95"/>
      <c r="C380" s="17" t="s">
        <v>11</v>
      </c>
      <c r="D380" s="53"/>
      <c r="E380" s="53"/>
    </row>
    <row r="381" spans="1:5" ht="14.25" customHeight="1">
      <c r="A381" s="92"/>
      <c r="B381" s="95"/>
      <c r="C381" s="17" t="s">
        <v>12</v>
      </c>
      <c r="D381" s="53"/>
      <c r="E381" s="53"/>
    </row>
    <row r="382" spans="1:5" ht="22.5" customHeight="1">
      <c r="A382" s="93"/>
      <c r="B382" s="96"/>
      <c r="C382" s="17" t="s">
        <v>13</v>
      </c>
      <c r="D382" s="53"/>
      <c r="E382" s="53"/>
    </row>
    <row r="383" spans="1:5">
      <c r="A383" s="91" t="s">
        <v>23</v>
      </c>
      <c r="B383" s="94" t="s">
        <v>479</v>
      </c>
      <c r="C383" s="27" t="s">
        <v>6</v>
      </c>
      <c r="D383" s="53">
        <f t="shared" ref="D383:E383" si="49">SUM(D385:D390)</f>
        <v>105.97399</v>
      </c>
      <c r="E383" s="53">
        <f t="shared" si="49"/>
        <v>103.16695000000001</v>
      </c>
    </row>
    <row r="384" spans="1:5" ht="22.5" customHeight="1">
      <c r="A384" s="92"/>
      <c r="B384" s="95"/>
      <c r="C384" s="27" t="s">
        <v>7</v>
      </c>
      <c r="D384" s="53"/>
      <c r="E384" s="53"/>
    </row>
    <row r="385" spans="1:5">
      <c r="A385" s="92"/>
      <c r="B385" s="95"/>
      <c r="C385" s="27" t="s">
        <v>8</v>
      </c>
      <c r="D385" s="53">
        <f>'приложение 9'!H288</f>
        <v>70.5685</v>
      </c>
      <c r="E385" s="53">
        <f>'приложение 9'!I288</f>
        <v>68.313720000000004</v>
      </c>
    </row>
    <row r="386" spans="1:5">
      <c r="A386" s="92"/>
      <c r="B386" s="95"/>
      <c r="C386" s="27" t="s">
        <v>9</v>
      </c>
      <c r="D386" s="53">
        <f>'приложение 9'!H287</f>
        <v>35.40549</v>
      </c>
      <c r="E386" s="53">
        <f>'приложение 9'!I287</f>
        <v>34.853230000000003</v>
      </c>
    </row>
    <row r="387" spans="1:5" ht="22.5" customHeight="1">
      <c r="A387" s="92"/>
      <c r="B387" s="95"/>
      <c r="C387" s="27" t="s">
        <v>10</v>
      </c>
      <c r="D387" s="53"/>
      <c r="E387" s="53"/>
    </row>
    <row r="388" spans="1:5">
      <c r="A388" s="92"/>
      <c r="B388" s="95"/>
      <c r="C388" s="27" t="s">
        <v>11</v>
      </c>
      <c r="D388" s="51"/>
      <c r="E388" s="51"/>
    </row>
    <row r="389" spans="1:5" ht="14.25" customHeight="1">
      <c r="A389" s="92"/>
      <c r="B389" s="95"/>
      <c r="C389" s="27" t="s">
        <v>12</v>
      </c>
      <c r="D389" s="51"/>
      <c r="E389" s="51"/>
    </row>
    <row r="390" spans="1:5">
      <c r="A390" s="93"/>
      <c r="B390" s="96"/>
      <c r="C390" s="27" t="s">
        <v>13</v>
      </c>
      <c r="D390" s="51"/>
      <c r="E390" s="51"/>
    </row>
    <row r="391" spans="1:5" ht="22.5" customHeight="1">
      <c r="A391" s="91" t="s">
        <v>206</v>
      </c>
      <c r="B391" s="94" t="s">
        <v>208</v>
      </c>
      <c r="C391" s="27" t="s">
        <v>6</v>
      </c>
      <c r="D391" s="53">
        <f>SUM(D393:D398)</f>
        <v>14901.1965</v>
      </c>
      <c r="E391" s="53">
        <f t="shared" ref="E391" si="50">SUM(E393:E398)</f>
        <v>14813.311500000002</v>
      </c>
    </row>
    <row r="392" spans="1:5">
      <c r="A392" s="92"/>
      <c r="B392" s="95"/>
      <c r="C392" s="27" t="s">
        <v>7</v>
      </c>
      <c r="D392" s="53"/>
      <c r="E392" s="53"/>
    </row>
    <row r="393" spans="1:5">
      <c r="A393" s="92"/>
      <c r="B393" s="95"/>
      <c r="C393" s="27" t="s">
        <v>8</v>
      </c>
      <c r="D393" s="53">
        <f>'приложение 9'!H293</f>
        <v>1966.2526800000001</v>
      </c>
      <c r="E393" s="53">
        <f>'приложение 9'!I293</f>
        <v>1931.5295000000001</v>
      </c>
    </row>
    <row r="394" spans="1:5" ht="22.5" customHeight="1">
      <c r="A394" s="92"/>
      <c r="B394" s="95"/>
      <c r="C394" s="27" t="s">
        <v>9</v>
      </c>
      <c r="D394" s="53">
        <f>'приложение 9'!H290+'приложение 9'!H292</f>
        <v>11952.78282</v>
      </c>
      <c r="E394" s="53">
        <f>'приложение 9'!I290+'приложение 9'!I292</f>
        <v>11908.409900000001</v>
      </c>
    </row>
    <row r="395" spans="1:5">
      <c r="A395" s="92"/>
      <c r="B395" s="95"/>
      <c r="C395" s="27" t="s">
        <v>10</v>
      </c>
      <c r="D395" s="53">
        <f>'приложение 9'!H291+'приложение 9'!H294</f>
        <v>982.16100000000006</v>
      </c>
      <c r="E395" s="53">
        <f>'приложение 9'!I291+'приложение 9'!I294</f>
        <v>973.37210000000005</v>
      </c>
    </row>
    <row r="396" spans="1:5" ht="22.5" customHeight="1">
      <c r="A396" s="92"/>
      <c r="B396" s="95"/>
      <c r="C396" s="27" t="s">
        <v>11</v>
      </c>
      <c r="D396" s="51"/>
      <c r="E396" s="51"/>
    </row>
    <row r="397" spans="1:5" ht="13.5" customHeight="1">
      <c r="A397" s="92"/>
      <c r="B397" s="95"/>
      <c r="C397" s="27" t="s">
        <v>12</v>
      </c>
      <c r="D397" s="51"/>
      <c r="E397" s="51"/>
    </row>
    <row r="398" spans="1:5">
      <c r="A398" s="93"/>
      <c r="B398" s="96"/>
      <c r="C398" s="27" t="s">
        <v>13</v>
      </c>
      <c r="D398" s="51"/>
      <c r="E398" s="51"/>
    </row>
    <row r="399" spans="1:5" ht="22.5" customHeight="1">
      <c r="A399" s="90" t="s">
        <v>5</v>
      </c>
      <c r="B399" s="100" t="s">
        <v>153</v>
      </c>
      <c r="C399" s="56" t="s">
        <v>6</v>
      </c>
      <c r="D399" s="87">
        <f t="shared" ref="D399:E399" si="51">SUM(D401:D408)</f>
        <v>34741.998</v>
      </c>
      <c r="E399" s="87">
        <f t="shared" si="51"/>
        <v>34732.611940000003</v>
      </c>
    </row>
    <row r="400" spans="1:5">
      <c r="A400" s="90"/>
      <c r="B400" s="100"/>
      <c r="C400" s="56" t="s">
        <v>7</v>
      </c>
      <c r="D400" s="85"/>
      <c r="E400" s="85"/>
    </row>
    <row r="401" spans="1:5">
      <c r="A401" s="90"/>
      <c r="B401" s="100"/>
      <c r="C401" s="56" t="s">
        <v>8</v>
      </c>
      <c r="D401" s="10">
        <f>D411+D421+D429</f>
        <v>0</v>
      </c>
      <c r="E401" s="10">
        <f>E411+E421+E429</f>
        <v>0</v>
      </c>
    </row>
    <row r="402" spans="1:5">
      <c r="A402" s="90"/>
      <c r="B402" s="100"/>
      <c r="C402" s="56" t="s">
        <v>9</v>
      </c>
      <c r="D402" s="86">
        <f>D430</f>
        <v>227.28</v>
      </c>
      <c r="E402" s="86">
        <f>E430</f>
        <v>227.28</v>
      </c>
    </row>
    <row r="403" spans="1:5" ht="22.5" customHeight="1">
      <c r="A403" s="90"/>
      <c r="B403" s="100"/>
      <c r="C403" s="56" t="s">
        <v>157</v>
      </c>
      <c r="D403" s="86">
        <f>D413</f>
        <v>20773.77</v>
      </c>
      <c r="E403" s="86">
        <f>E413</f>
        <v>20773.77</v>
      </c>
    </row>
    <row r="404" spans="1:5" ht="26.4">
      <c r="A404" s="90"/>
      <c r="B404" s="100"/>
      <c r="C404" s="56" t="s">
        <v>158</v>
      </c>
      <c r="D404" s="86"/>
      <c r="E404" s="86"/>
    </row>
    <row r="405" spans="1:5">
      <c r="A405" s="90"/>
      <c r="B405" s="100"/>
      <c r="C405" s="56" t="s">
        <v>10</v>
      </c>
      <c r="D405" s="86">
        <f>D415+D423+D431</f>
        <v>13740.948</v>
      </c>
      <c r="E405" s="86">
        <f>E415+E423+E431</f>
        <v>13731.56194</v>
      </c>
    </row>
    <row r="406" spans="1:5">
      <c r="A406" s="90"/>
      <c r="B406" s="100"/>
      <c r="C406" s="56" t="s">
        <v>11</v>
      </c>
      <c r="D406" s="86"/>
      <c r="E406" s="86"/>
    </row>
    <row r="407" spans="1:5" ht="13.5" customHeight="1">
      <c r="A407" s="90"/>
      <c r="B407" s="100"/>
      <c r="C407" s="56" t="s">
        <v>12</v>
      </c>
      <c r="D407" s="86"/>
      <c r="E407" s="86"/>
    </row>
    <row r="408" spans="1:5">
      <c r="A408" s="90"/>
      <c r="B408" s="100"/>
      <c r="C408" s="56" t="s">
        <v>13</v>
      </c>
      <c r="D408" s="86"/>
      <c r="E408" s="86"/>
    </row>
    <row r="409" spans="1:5">
      <c r="A409" s="89" t="s">
        <v>15</v>
      </c>
      <c r="B409" s="89" t="s">
        <v>154</v>
      </c>
      <c r="C409" s="4" t="s">
        <v>6</v>
      </c>
      <c r="D409" s="53">
        <f>SUM(D411:D418)</f>
        <v>20773.77</v>
      </c>
      <c r="E409" s="53">
        <f t="shared" ref="E409" si="52">SUM(E411:E418)</f>
        <v>20773.77</v>
      </c>
    </row>
    <row r="410" spans="1:5">
      <c r="A410" s="89"/>
      <c r="B410" s="89"/>
      <c r="C410" s="4" t="s">
        <v>7</v>
      </c>
      <c r="D410" s="53"/>
      <c r="E410" s="53"/>
    </row>
    <row r="411" spans="1:5">
      <c r="A411" s="89"/>
      <c r="B411" s="89"/>
      <c r="C411" s="4" t="s">
        <v>16</v>
      </c>
      <c r="D411" s="53"/>
      <c r="E411" s="53"/>
    </row>
    <row r="412" spans="1:5">
      <c r="A412" s="89"/>
      <c r="B412" s="89"/>
      <c r="C412" s="4" t="s">
        <v>9</v>
      </c>
      <c r="D412" s="53"/>
      <c r="E412" s="53"/>
    </row>
    <row r="413" spans="1:5" ht="26.4">
      <c r="A413" s="89"/>
      <c r="B413" s="89"/>
      <c r="C413" s="17" t="s">
        <v>157</v>
      </c>
      <c r="D413" s="53">
        <f>'приложение 9'!H301+'приложение 9'!H302</f>
        <v>20773.77</v>
      </c>
      <c r="E413" s="53">
        <f>'приложение 9'!I301+'приложение 9'!I302</f>
        <v>20773.77</v>
      </c>
    </row>
    <row r="414" spans="1:5" ht="26.4">
      <c r="A414" s="89"/>
      <c r="B414" s="89"/>
      <c r="C414" s="17" t="s">
        <v>158</v>
      </c>
      <c r="D414" s="53"/>
      <c r="E414" s="53"/>
    </row>
    <row r="415" spans="1:5">
      <c r="A415" s="89"/>
      <c r="B415" s="89"/>
      <c r="C415" s="4" t="s">
        <v>10</v>
      </c>
      <c r="D415" s="51"/>
      <c r="E415" s="51"/>
    </row>
    <row r="416" spans="1:5">
      <c r="A416" s="89"/>
      <c r="B416" s="89"/>
      <c r="C416" s="4" t="s">
        <v>11</v>
      </c>
      <c r="D416" s="51"/>
      <c r="E416" s="51"/>
    </row>
    <row r="417" spans="1:5" ht="13.5" customHeight="1">
      <c r="A417" s="89"/>
      <c r="B417" s="89"/>
      <c r="C417" s="4" t="s">
        <v>12</v>
      </c>
      <c r="D417" s="51"/>
      <c r="E417" s="51"/>
    </row>
    <row r="418" spans="1:5">
      <c r="A418" s="89"/>
      <c r="B418" s="89"/>
      <c r="C418" s="4" t="s">
        <v>13</v>
      </c>
      <c r="D418" s="51"/>
      <c r="E418" s="51"/>
    </row>
    <row r="419" spans="1:5">
      <c r="A419" s="89" t="s">
        <v>139</v>
      </c>
      <c r="B419" s="89" t="s">
        <v>155</v>
      </c>
      <c r="C419" s="4" t="s">
        <v>6</v>
      </c>
      <c r="D419" s="53">
        <f t="shared" ref="D419:E419" si="53">SUM(D421:D426)</f>
        <v>13661</v>
      </c>
      <c r="E419" s="53">
        <f t="shared" si="53"/>
        <v>13660.613939999999</v>
      </c>
    </row>
    <row r="420" spans="1:5">
      <c r="A420" s="89"/>
      <c r="B420" s="89"/>
      <c r="C420" s="4" t="s">
        <v>7</v>
      </c>
      <c r="D420" s="53"/>
      <c r="E420" s="53"/>
    </row>
    <row r="421" spans="1:5">
      <c r="A421" s="89"/>
      <c r="B421" s="89"/>
      <c r="C421" s="4" t="s">
        <v>17</v>
      </c>
      <c r="D421" s="53"/>
      <c r="E421" s="53"/>
    </row>
    <row r="422" spans="1:5">
      <c r="A422" s="89"/>
      <c r="B422" s="89"/>
      <c r="C422" s="4" t="s">
        <v>9</v>
      </c>
      <c r="D422" s="53"/>
      <c r="E422" s="53"/>
    </row>
    <row r="423" spans="1:5">
      <c r="A423" s="89"/>
      <c r="B423" s="89"/>
      <c r="C423" s="4" t="s">
        <v>10</v>
      </c>
      <c r="D423" s="53">
        <f>'приложение 9'!H304</f>
        <v>13661</v>
      </c>
      <c r="E423" s="53">
        <f>'приложение 9'!I304</f>
        <v>13660.613939999999</v>
      </c>
    </row>
    <row r="424" spans="1:5">
      <c r="A424" s="89"/>
      <c r="B424" s="89"/>
      <c r="C424" s="4" t="s">
        <v>11</v>
      </c>
      <c r="D424" s="53"/>
      <c r="E424" s="53"/>
    </row>
    <row r="425" spans="1:5" ht="13.5" customHeight="1">
      <c r="A425" s="89"/>
      <c r="B425" s="89"/>
      <c r="C425" s="4" t="s">
        <v>12</v>
      </c>
      <c r="D425" s="53"/>
      <c r="E425" s="53"/>
    </row>
    <row r="426" spans="1:5">
      <c r="A426" s="89"/>
      <c r="B426" s="89"/>
      <c r="C426" s="4" t="s">
        <v>13</v>
      </c>
      <c r="D426" s="53"/>
      <c r="E426" s="53"/>
    </row>
    <row r="427" spans="1:5">
      <c r="A427" s="89" t="s">
        <v>140</v>
      </c>
      <c r="B427" s="89" t="s">
        <v>156</v>
      </c>
      <c r="C427" s="17" t="s">
        <v>6</v>
      </c>
      <c r="D427" s="53">
        <f>SUM(D429:D434)</f>
        <v>307.22800000000001</v>
      </c>
      <c r="E427" s="53">
        <f t="shared" ref="E427" si="54">SUM(E429:E434)</f>
        <v>298.22800000000001</v>
      </c>
    </row>
    <row r="428" spans="1:5">
      <c r="A428" s="89"/>
      <c r="B428" s="89"/>
      <c r="C428" s="17" t="s">
        <v>7</v>
      </c>
      <c r="D428" s="53"/>
      <c r="E428" s="53"/>
    </row>
    <row r="429" spans="1:5">
      <c r="A429" s="89"/>
      <c r="B429" s="89"/>
      <c r="C429" s="17" t="s">
        <v>17</v>
      </c>
      <c r="D429" s="53"/>
      <c r="E429" s="53"/>
    </row>
    <row r="430" spans="1:5">
      <c r="A430" s="89"/>
      <c r="B430" s="89"/>
      <c r="C430" s="17" t="s">
        <v>9</v>
      </c>
      <c r="D430" s="53">
        <f>'приложение 9'!H307+'приложение 9'!H308</f>
        <v>227.28</v>
      </c>
      <c r="E430" s="53">
        <f>'приложение 9'!I307+'приложение 9'!I308</f>
        <v>227.28</v>
      </c>
    </row>
    <row r="431" spans="1:5">
      <c r="A431" s="89"/>
      <c r="B431" s="89"/>
      <c r="C431" s="17" t="s">
        <v>10</v>
      </c>
      <c r="D431" s="53">
        <f>'приложение 9'!H309+'приложение 9'!H310+'приложение 9'!H311</f>
        <v>79.947999999999993</v>
      </c>
      <c r="E431" s="53">
        <f>'приложение 9'!I309+'приложение 9'!I310+'приложение 9'!I311</f>
        <v>70.947999999999993</v>
      </c>
    </row>
    <row r="432" spans="1:5">
      <c r="A432" s="89"/>
      <c r="B432" s="89"/>
      <c r="C432" s="17" t="s">
        <v>11</v>
      </c>
      <c r="D432" s="53"/>
      <c r="E432" s="53"/>
    </row>
    <row r="433" spans="1:5" ht="13.5" customHeight="1">
      <c r="A433" s="89"/>
      <c r="B433" s="89"/>
      <c r="C433" s="17" t="s">
        <v>12</v>
      </c>
      <c r="D433" s="51"/>
      <c r="E433" s="51"/>
    </row>
    <row r="434" spans="1:5">
      <c r="A434" s="89"/>
      <c r="B434" s="89"/>
      <c r="C434" s="17" t="s">
        <v>13</v>
      </c>
      <c r="D434" s="51"/>
      <c r="E434" s="51"/>
    </row>
    <row r="435" spans="1:5">
      <c r="A435" s="90" t="s">
        <v>5</v>
      </c>
      <c r="B435" s="100" t="s">
        <v>159</v>
      </c>
      <c r="C435" s="56" t="s">
        <v>6</v>
      </c>
      <c r="D435" s="87">
        <f>SUM(D437:D442)</f>
        <v>248104.18399999998</v>
      </c>
      <c r="E435" s="87">
        <f t="shared" ref="E435" si="55">SUM(E437:E442)</f>
        <v>211905.29852000001</v>
      </c>
    </row>
    <row r="436" spans="1:5">
      <c r="A436" s="90"/>
      <c r="B436" s="100"/>
      <c r="C436" s="56" t="s">
        <v>7</v>
      </c>
      <c r="D436" s="85"/>
      <c r="E436" s="85"/>
    </row>
    <row r="437" spans="1:5">
      <c r="A437" s="90"/>
      <c r="B437" s="100"/>
      <c r="C437" s="56" t="s">
        <v>8</v>
      </c>
      <c r="D437" s="10">
        <f t="shared" ref="D437:E439" si="56">D445+D453</f>
        <v>0</v>
      </c>
      <c r="E437" s="10">
        <f t="shared" si="56"/>
        <v>0</v>
      </c>
    </row>
    <row r="438" spans="1:5">
      <c r="A438" s="90"/>
      <c r="B438" s="100"/>
      <c r="C438" s="56" t="s">
        <v>9</v>
      </c>
      <c r="D438" s="86">
        <f t="shared" si="56"/>
        <v>248009.3</v>
      </c>
      <c r="E438" s="86">
        <f t="shared" si="56"/>
        <v>211810.41510000001</v>
      </c>
    </row>
    <row r="439" spans="1:5">
      <c r="A439" s="90"/>
      <c r="B439" s="100"/>
      <c r="C439" s="56" t="s">
        <v>10</v>
      </c>
      <c r="D439" s="86">
        <f t="shared" si="56"/>
        <v>94.884</v>
      </c>
      <c r="E439" s="86">
        <f t="shared" si="56"/>
        <v>94.883420000000001</v>
      </c>
    </row>
    <row r="440" spans="1:5">
      <c r="A440" s="90"/>
      <c r="B440" s="100"/>
      <c r="C440" s="56" t="s">
        <v>11</v>
      </c>
      <c r="D440" s="86"/>
      <c r="E440" s="86"/>
    </row>
    <row r="441" spans="1:5" ht="12" customHeight="1">
      <c r="A441" s="90"/>
      <c r="B441" s="100"/>
      <c r="C441" s="56" t="s">
        <v>12</v>
      </c>
      <c r="D441" s="86"/>
      <c r="E441" s="86"/>
    </row>
    <row r="442" spans="1:5">
      <c r="A442" s="90"/>
      <c r="B442" s="100"/>
      <c r="C442" s="56" t="s">
        <v>13</v>
      </c>
      <c r="D442" s="86"/>
      <c r="E442" s="86"/>
    </row>
    <row r="443" spans="1:5">
      <c r="A443" s="89" t="s">
        <v>15</v>
      </c>
      <c r="B443" s="94" t="s">
        <v>160</v>
      </c>
      <c r="C443" s="4" t="s">
        <v>6</v>
      </c>
      <c r="D443" s="53">
        <f t="shared" ref="D443:E443" si="57">SUM(D445:D450)</f>
        <v>4294.884</v>
      </c>
      <c r="E443" s="53">
        <f t="shared" si="57"/>
        <v>4294.8834200000001</v>
      </c>
    </row>
    <row r="444" spans="1:5">
      <c r="A444" s="89"/>
      <c r="B444" s="95"/>
      <c r="C444" s="4" t="s">
        <v>7</v>
      </c>
      <c r="D444" s="53"/>
      <c r="E444" s="53"/>
    </row>
    <row r="445" spans="1:5">
      <c r="A445" s="89"/>
      <c r="B445" s="95"/>
      <c r="C445" s="4" t="s">
        <v>8</v>
      </c>
      <c r="D445" s="53"/>
      <c r="E445" s="53"/>
    </row>
    <row r="446" spans="1:5">
      <c r="A446" s="89"/>
      <c r="B446" s="95"/>
      <c r="C446" s="4" t="s">
        <v>9</v>
      </c>
      <c r="D446" s="53">
        <f>'приложение 9'!H316</f>
        <v>4200</v>
      </c>
      <c r="E446" s="53">
        <f>'приложение 9'!I316</f>
        <v>4200</v>
      </c>
    </row>
    <row r="447" spans="1:5">
      <c r="A447" s="89"/>
      <c r="B447" s="95"/>
      <c r="C447" s="4" t="s">
        <v>10</v>
      </c>
      <c r="D447" s="53">
        <f>'приложение 9'!H318</f>
        <v>94.884</v>
      </c>
      <c r="E447" s="53">
        <f>'приложение 9'!I318</f>
        <v>94.883420000000001</v>
      </c>
    </row>
    <row r="448" spans="1:5">
      <c r="A448" s="89"/>
      <c r="B448" s="95"/>
      <c r="C448" s="4" t="s">
        <v>11</v>
      </c>
      <c r="D448" s="53"/>
      <c r="E448" s="53"/>
    </row>
    <row r="449" spans="1:5" ht="13.5" customHeight="1">
      <c r="A449" s="89"/>
      <c r="B449" s="95"/>
      <c r="C449" s="4" t="s">
        <v>12</v>
      </c>
      <c r="D449" s="53"/>
      <c r="E449" s="53"/>
    </row>
    <row r="450" spans="1:5">
      <c r="A450" s="89"/>
      <c r="B450" s="96"/>
      <c r="C450" s="4" t="s">
        <v>13</v>
      </c>
      <c r="D450" s="53"/>
      <c r="E450" s="53"/>
    </row>
    <row r="451" spans="1:5">
      <c r="A451" s="91" t="s">
        <v>14</v>
      </c>
      <c r="B451" s="89" t="s">
        <v>500</v>
      </c>
      <c r="C451" s="4" t="s">
        <v>6</v>
      </c>
      <c r="D451" s="53">
        <f t="shared" ref="D451:E451" si="58">SUM(D453:D458)</f>
        <v>243809.3</v>
      </c>
      <c r="E451" s="53">
        <f t="shared" si="58"/>
        <v>207610.41510000001</v>
      </c>
    </row>
    <row r="452" spans="1:5">
      <c r="A452" s="92"/>
      <c r="B452" s="89"/>
      <c r="C452" s="4" t="s">
        <v>7</v>
      </c>
      <c r="D452" s="53"/>
      <c r="E452" s="53"/>
    </row>
    <row r="453" spans="1:5">
      <c r="A453" s="92"/>
      <c r="B453" s="89"/>
      <c r="C453" s="4" t="s">
        <v>16</v>
      </c>
      <c r="D453" s="53"/>
      <c r="E453" s="53"/>
    </row>
    <row r="454" spans="1:5">
      <c r="A454" s="92"/>
      <c r="B454" s="89"/>
      <c r="C454" s="4" t="s">
        <v>9</v>
      </c>
      <c r="D454" s="53">
        <f>'приложение 9'!H321</f>
        <v>243809.3</v>
      </c>
      <c r="E454" s="53">
        <f>'приложение 9'!I321</f>
        <v>207610.41510000001</v>
      </c>
    </row>
    <row r="455" spans="1:5">
      <c r="A455" s="92"/>
      <c r="B455" s="89"/>
      <c r="C455" s="4" t="s">
        <v>10</v>
      </c>
      <c r="D455" s="53"/>
      <c r="E455" s="53"/>
    </row>
    <row r="456" spans="1:5">
      <c r="A456" s="92"/>
      <c r="B456" s="89"/>
      <c r="C456" s="4" t="s">
        <v>11</v>
      </c>
      <c r="D456" s="51"/>
      <c r="E456" s="51"/>
    </row>
    <row r="457" spans="1:5" ht="13.5" customHeight="1">
      <c r="A457" s="92"/>
      <c r="B457" s="89"/>
      <c r="C457" s="4" t="s">
        <v>12</v>
      </c>
      <c r="D457" s="51"/>
      <c r="E457" s="51"/>
    </row>
    <row r="458" spans="1:5">
      <c r="A458" s="93"/>
      <c r="B458" s="89"/>
      <c r="C458" s="4" t="s">
        <v>13</v>
      </c>
      <c r="D458" s="51"/>
      <c r="E458" s="51"/>
    </row>
    <row r="459" spans="1:5">
      <c r="A459" s="90" t="s">
        <v>5</v>
      </c>
      <c r="B459" s="100" t="s">
        <v>161</v>
      </c>
      <c r="C459" s="56" t="s">
        <v>6</v>
      </c>
      <c r="D459" s="87">
        <f>SUM(D461:D466)</f>
        <v>77681.838999999993</v>
      </c>
      <c r="E459" s="87">
        <f t="shared" ref="E459" si="59">SUM(E461:E466)</f>
        <v>77674.156780000005</v>
      </c>
    </row>
    <row r="460" spans="1:5">
      <c r="A460" s="90"/>
      <c r="B460" s="100"/>
      <c r="C460" s="56" t="s">
        <v>7</v>
      </c>
      <c r="D460" s="88"/>
      <c r="E460" s="88"/>
    </row>
    <row r="461" spans="1:5">
      <c r="A461" s="90"/>
      <c r="B461" s="100"/>
      <c r="C461" s="56" t="s">
        <v>8</v>
      </c>
      <c r="D461" s="11"/>
      <c r="E461" s="11"/>
    </row>
    <row r="462" spans="1:5">
      <c r="A462" s="90"/>
      <c r="B462" s="100"/>
      <c r="C462" s="56" t="s">
        <v>9</v>
      </c>
      <c r="D462" s="86">
        <f>D470+D478</f>
        <v>10200.5</v>
      </c>
      <c r="E462" s="86">
        <f t="shared" ref="E462" si="60">E470+E478</f>
        <v>10200.5</v>
      </c>
    </row>
    <row r="463" spans="1:5">
      <c r="A463" s="90"/>
      <c r="B463" s="100"/>
      <c r="C463" s="56" t="s">
        <v>10</v>
      </c>
      <c r="D463" s="86">
        <f>D471+D479</f>
        <v>67481.338999999993</v>
      </c>
      <c r="E463" s="86">
        <f>E471+E479</f>
        <v>67473.656780000005</v>
      </c>
    </row>
    <row r="464" spans="1:5">
      <c r="A464" s="90"/>
      <c r="B464" s="100"/>
      <c r="C464" s="56" t="s">
        <v>11</v>
      </c>
      <c r="D464" s="86"/>
      <c r="E464" s="86"/>
    </row>
    <row r="465" spans="1:5" ht="13.5" customHeight="1">
      <c r="A465" s="90"/>
      <c r="B465" s="100"/>
      <c r="C465" s="56" t="s">
        <v>12</v>
      </c>
      <c r="D465" s="86"/>
      <c r="E465" s="86"/>
    </row>
    <row r="466" spans="1:5">
      <c r="A466" s="90"/>
      <c r="B466" s="100"/>
      <c r="C466" s="56" t="s">
        <v>13</v>
      </c>
      <c r="D466" s="86"/>
      <c r="E466" s="86"/>
    </row>
    <row r="467" spans="1:5">
      <c r="A467" s="89" t="s">
        <v>15</v>
      </c>
      <c r="B467" s="89" t="s">
        <v>163</v>
      </c>
      <c r="C467" s="4" t="s">
        <v>6</v>
      </c>
      <c r="D467" s="53">
        <f t="shared" ref="D467:E467" si="61">SUM(D469:D474)</f>
        <v>73323.192999999999</v>
      </c>
      <c r="E467" s="53">
        <f t="shared" si="61"/>
        <v>73323.192999999999</v>
      </c>
    </row>
    <row r="468" spans="1:5">
      <c r="A468" s="89"/>
      <c r="B468" s="89"/>
      <c r="C468" s="4" t="s">
        <v>7</v>
      </c>
      <c r="D468" s="53"/>
      <c r="E468" s="53"/>
    </row>
    <row r="469" spans="1:5">
      <c r="A469" s="89"/>
      <c r="B469" s="89"/>
      <c r="C469" s="4" t="s">
        <v>16</v>
      </c>
      <c r="D469" s="53"/>
      <c r="E469" s="53"/>
    </row>
    <row r="470" spans="1:5">
      <c r="A470" s="89"/>
      <c r="B470" s="89"/>
      <c r="C470" s="4" t="s">
        <v>9</v>
      </c>
      <c r="D470" s="53">
        <f>'приложение 9'!H327</f>
        <v>10200.5</v>
      </c>
      <c r="E470" s="53">
        <f>'приложение 9'!I327</f>
        <v>10200.5</v>
      </c>
    </row>
    <row r="471" spans="1:5">
      <c r="A471" s="89"/>
      <c r="B471" s="89"/>
      <c r="C471" s="4" t="s">
        <v>10</v>
      </c>
      <c r="D471" s="53">
        <f>'приложение 9'!H328+'приложение 9'!H329</f>
        <v>63122.692999999999</v>
      </c>
      <c r="E471" s="53">
        <f>'приложение 9'!I328+'приложение 9'!I329</f>
        <v>63122.692999999999</v>
      </c>
    </row>
    <row r="472" spans="1:5">
      <c r="A472" s="89"/>
      <c r="B472" s="89"/>
      <c r="C472" s="4" t="s">
        <v>11</v>
      </c>
      <c r="D472" s="53"/>
      <c r="E472" s="53"/>
    </row>
    <row r="473" spans="1:5" ht="13.5" customHeight="1">
      <c r="A473" s="89"/>
      <c r="B473" s="89"/>
      <c r="C473" s="4" t="s">
        <v>12</v>
      </c>
      <c r="D473" s="53"/>
      <c r="E473" s="53"/>
    </row>
    <row r="474" spans="1:5">
      <c r="A474" s="89"/>
      <c r="B474" s="89"/>
      <c r="C474" s="4" t="s">
        <v>13</v>
      </c>
      <c r="D474" s="53"/>
      <c r="E474" s="53"/>
    </row>
    <row r="475" spans="1:5">
      <c r="A475" s="89" t="s">
        <v>139</v>
      </c>
      <c r="B475" s="89" t="s">
        <v>162</v>
      </c>
      <c r="C475" s="17" t="s">
        <v>6</v>
      </c>
      <c r="D475" s="53">
        <f t="shared" ref="D475:E475" si="62">SUM(D477:D482)</f>
        <v>4358.6459999999997</v>
      </c>
      <c r="E475" s="53">
        <f t="shared" si="62"/>
        <v>4350.96378</v>
      </c>
    </row>
    <row r="476" spans="1:5">
      <c r="A476" s="89"/>
      <c r="B476" s="89"/>
      <c r="C476" s="17" t="s">
        <v>7</v>
      </c>
      <c r="D476" s="53"/>
      <c r="E476" s="53"/>
    </row>
    <row r="477" spans="1:5">
      <c r="A477" s="89"/>
      <c r="B477" s="89"/>
      <c r="C477" s="17" t="s">
        <v>17</v>
      </c>
      <c r="D477" s="53"/>
      <c r="E477" s="53"/>
    </row>
    <row r="478" spans="1:5">
      <c r="A478" s="89"/>
      <c r="B478" s="89"/>
      <c r="C478" s="17" t="s">
        <v>9</v>
      </c>
      <c r="D478" s="53"/>
      <c r="E478" s="53"/>
    </row>
    <row r="479" spans="1:5">
      <c r="A479" s="89"/>
      <c r="B479" s="89"/>
      <c r="C479" s="17" t="s">
        <v>10</v>
      </c>
      <c r="D479" s="53">
        <f>'приложение 9'!H332+'приложение 9'!H333</f>
        <v>4358.6459999999997</v>
      </c>
      <c r="E479" s="53">
        <f>'приложение 9'!I332+'приложение 9'!I333</f>
        <v>4350.96378</v>
      </c>
    </row>
    <row r="480" spans="1:5">
      <c r="A480" s="89"/>
      <c r="B480" s="89"/>
      <c r="C480" s="17" t="s">
        <v>11</v>
      </c>
      <c r="D480" s="51"/>
      <c r="E480" s="51"/>
    </row>
    <row r="481" spans="1:5" ht="13.5" customHeight="1">
      <c r="A481" s="89"/>
      <c r="B481" s="89"/>
      <c r="C481" s="17" t="s">
        <v>12</v>
      </c>
      <c r="D481" s="51"/>
      <c r="E481" s="51"/>
    </row>
    <row r="482" spans="1:5">
      <c r="A482" s="89"/>
      <c r="B482" s="89"/>
      <c r="C482" s="17" t="s">
        <v>13</v>
      </c>
      <c r="D482" s="51"/>
      <c r="E482" s="51"/>
    </row>
    <row r="483" spans="1:5">
      <c r="A483" s="90" t="s">
        <v>5</v>
      </c>
      <c r="B483" s="100" t="s">
        <v>164</v>
      </c>
      <c r="C483" s="56" t="s">
        <v>6</v>
      </c>
      <c r="D483" s="87">
        <f>SUM(D485:D490)</f>
        <v>34786.231740000003</v>
      </c>
      <c r="E483" s="87">
        <f t="shared" ref="E483" si="63">SUM(E485:E490)</f>
        <v>3319.0996399999999</v>
      </c>
    </row>
    <row r="484" spans="1:5">
      <c r="A484" s="90"/>
      <c r="B484" s="100"/>
      <c r="C484" s="56" t="s">
        <v>7</v>
      </c>
      <c r="D484" s="85"/>
      <c r="E484" s="85"/>
    </row>
    <row r="485" spans="1:5">
      <c r="A485" s="90"/>
      <c r="B485" s="100"/>
      <c r="C485" s="56" t="s">
        <v>8</v>
      </c>
      <c r="D485" s="10">
        <f>D493+D501</f>
        <v>0</v>
      </c>
      <c r="E485" s="10">
        <f t="shared" ref="E485" si="64">E493+E501</f>
        <v>0</v>
      </c>
    </row>
    <row r="486" spans="1:5">
      <c r="A486" s="90"/>
      <c r="B486" s="100"/>
      <c r="C486" s="56" t="s">
        <v>9</v>
      </c>
      <c r="D486" s="86">
        <f>D494+D502</f>
        <v>31459</v>
      </c>
      <c r="E486" s="86">
        <f t="shared" ref="E486" si="65">E494+E502</f>
        <v>0</v>
      </c>
    </row>
    <row r="487" spans="1:5">
      <c r="A487" s="90"/>
      <c r="B487" s="100"/>
      <c r="C487" s="56" t="s">
        <v>10</v>
      </c>
      <c r="D487" s="86">
        <f>D495+D503</f>
        <v>3327.2317400000002</v>
      </c>
      <c r="E487" s="86">
        <f t="shared" ref="E487" si="66">E495+E503</f>
        <v>3319.0996399999999</v>
      </c>
    </row>
    <row r="488" spans="1:5" ht="12.75" customHeight="1">
      <c r="A488" s="90"/>
      <c r="B488" s="100"/>
      <c r="C488" s="56" t="s">
        <v>11</v>
      </c>
      <c r="D488" s="86"/>
      <c r="E488" s="86"/>
    </row>
    <row r="489" spans="1:5" ht="13.5" customHeight="1">
      <c r="A489" s="90"/>
      <c r="B489" s="100"/>
      <c r="C489" s="56" t="s">
        <v>12</v>
      </c>
      <c r="D489" s="86"/>
      <c r="E489" s="86"/>
    </row>
    <row r="490" spans="1:5">
      <c r="A490" s="90"/>
      <c r="B490" s="100"/>
      <c r="C490" s="56" t="s">
        <v>13</v>
      </c>
      <c r="D490" s="86"/>
      <c r="E490" s="86"/>
    </row>
    <row r="491" spans="1:5">
      <c r="A491" s="89" t="s">
        <v>15</v>
      </c>
      <c r="B491" s="89" t="s">
        <v>165</v>
      </c>
      <c r="C491" s="4" t="s">
        <v>6</v>
      </c>
      <c r="D491" s="53">
        <f t="shared" ref="D491:E491" si="67">SUM(D493:D498)</f>
        <v>31920.791740000001</v>
      </c>
      <c r="E491" s="53">
        <f t="shared" si="67"/>
        <v>461.79174</v>
      </c>
    </row>
    <row r="492" spans="1:5">
      <c r="A492" s="89"/>
      <c r="B492" s="89"/>
      <c r="C492" s="4" t="s">
        <v>7</v>
      </c>
      <c r="D492" s="53"/>
      <c r="E492" s="53"/>
    </row>
    <row r="493" spans="1:5">
      <c r="A493" s="89"/>
      <c r="B493" s="89"/>
      <c r="C493" s="4" t="s">
        <v>16</v>
      </c>
      <c r="D493" s="53"/>
      <c r="E493" s="53"/>
    </row>
    <row r="494" spans="1:5">
      <c r="A494" s="89"/>
      <c r="B494" s="89"/>
      <c r="C494" s="4" t="s">
        <v>9</v>
      </c>
      <c r="D494" s="53">
        <f>'приложение 9'!H341+'приложение 9'!H342</f>
        <v>31459</v>
      </c>
      <c r="E494" s="53">
        <f>'приложение 9'!I341+'приложение 9'!I342</f>
        <v>0</v>
      </c>
    </row>
    <row r="495" spans="1:5">
      <c r="A495" s="89"/>
      <c r="B495" s="89"/>
      <c r="C495" s="4" t="s">
        <v>10</v>
      </c>
      <c r="D495" s="53">
        <f>'приложение 9'!H339+'приложение 9'!H340</f>
        <v>461.79174</v>
      </c>
      <c r="E495" s="53">
        <f>'приложение 9'!I339+'приложение 9'!I340</f>
        <v>461.79174</v>
      </c>
    </row>
    <row r="496" spans="1:5">
      <c r="A496" s="89"/>
      <c r="B496" s="89"/>
      <c r="C496" s="4" t="s">
        <v>11</v>
      </c>
      <c r="D496" s="51"/>
      <c r="E496" s="51"/>
    </row>
    <row r="497" spans="1:5" ht="13.5" customHeight="1">
      <c r="A497" s="89"/>
      <c r="B497" s="89"/>
      <c r="C497" s="4" t="s">
        <v>12</v>
      </c>
      <c r="D497" s="51"/>
      <c r="E497" s="51"/>
    </row>
    <row r="498" spans="1:5">
      <c r="A498" s="89"/>
      <c r="B498" s="89"/>
      <c r="C498" s="4" t="s">
        <v>13</v>
      </c>
      <c r="D498" s="51"/>
      <c r="E498" s="51"/>
    </row>
    <row r="499" spans="1:5">
      <c r="A499" s="89" t="s">
        <v>139</v>
      </c>
      <c r="B499" s="89" t="s">
        <v>323</v>
      </c>
      <c r="C499" s="32" t="s">
        <v>6</v>
      </c>
      <c r="D499" s="53">
        <f t="shared" ref="D499:E499" si="68">SUM(D501:D506)</f>
        <v>2865.44</v>
      </c>
      <c r="E499" s="53">
        <f t="shared" si="68"/>
        <v>2857.3078999999998</v>
      </c>
    </row>
    <row r="500" spans="1:5">
      <c r="A500" s="89"/>
      <c r="B500" s="89"/>
      <c r="C500" s="32" t="s">
        <v>7</v>
      </c>
      <c r="D500" s="53"/>
      <c r="E500" s="53"/>
    </row>
    <row r="501" spans="1:5">
      <c r="A501" s="89"/>
      <c r="B501" s="89"/>
      <c r="C501" s="32" t="s">
        <v>16</v>
      </c>
      <c r="D501" s="53"/>
      <c r="E501" s="53"/>
    </row>
    <row r="502" spans="1:5">
      <c r="A502" s="89"/>
      <c r="B502" s="89"/>
      <c r="C502" s="32" t="s">
        <v>9</v>
      </c>
      <c r="D502" s="53"/>
      <c r="E502" s="53"/>
    </row>
    <row r="503" spans="1:5">
      <c r="A503" s="89"/>
      <c r="B503" s="89"/>
      <c r="C503" s="32" t="s">
        <v>10</v>
      </c>
      <c r="D503" s="53">
        <f>'приложение 9'!H345+'приложение 9'!H346+'приложение 9'!H347</f>
        <v>2865.44</v>
      </c>
      <c r="E503" s="53">
        <f>'приложение 9'!I345+'приложение 9'!I346+'приложение 9'!I347</f>
        <v>2857.3078999999998</v>
      </c>
    </row>
    <row r="504" spans="1:5">
      <c r="A504" s="89"/>
      <c r="B504" s="89"/>
      <c r="C504" s="32" t="s">
        <v>11</v>
      </c>
      <c r="D504" s="51"/>
      <c r="E504" s="51"/>
    </row>
    <row r="505" spans="1:5" ht="13.5" customHeight="1">
      <c r="A505" s="89"/>
      <c r="B505" s="89"/>
      <c r="C505" s="32" t="s">
        <v>12</v>
      </c>
      <c r="D505" s="51"/>
      <c r="E505" s="51"/>
    </row>
    <row r="506" spans="1:5">
      <c r="A506" s="89"/>
      <c r="B506" s="89"/>
      <c r="C506" s="32" t="s">
        <v>13</v>
      </c>
      <c r="D506" s="51"/>
      <c r="E506" s="51"/>
    </row>
    <row r="507" spans="1:5">
      <c r="A507" s="90" t="s">
        <v>5</v>
      </c>
      <c r="B507" s="100" t="s">
        <v>166</v>
      </c>
      <c r="C507" s="56" t="s">
        <v>6</v>
      </c>
      <c r="D507" s="87">
        <f>SUM(D509:D515)</f>
        <v>5006.2280000000001</v>
      </c>
      <c r="E507" s="87">
        <f t="shared" ref="E507" si="69">SUM(E509:E515)</f>
        <v>4851.9027999999998</v>
      </c>
    </row>
    <row r="508" spans="1:5">
      <c r="A508" s="90"/>
      <c r="B508" s="100"/>
      <c r="C508" s="56" t="s">
        <v>7</v>
      </c>
      <c r="D508" s="85"/>
      <c r="E508" s="85"/>
    </row>
    <row r="509" spans="1:5">
      <c r="A509" s="90"/>
      <c r="B509" s="100"/>
      <c r="C509" s="56" t="s">
        <v>8</v>
      </c>
      <c r="D509" s="10">
        <f>D518+D526+D534+D543</f>
        <v>424.78678000000002</v>
      </c>
      <c r="E509" s="10">
        <f t="shared" ref="E509" si="70">E518+E526+E534+E543</f>
        <v>424.78678000000002</v>
      </c>
    </row>
    <row r="510" spans="1:5" ht="26.4">
      <c r="A510" s="90"/>
      <c r="B510" s="100"/>
      <c r="C510" s="56" t="s">
        <v>209</v>
      </c>
      <c r="D510" s="86"/>
      <c r="E510" s="86"/>
    </row>
    <row r="511" spans="1:5">
      <c r="A511" s="90"/>
      <c r="B511" s="100"/>
      <c r="C511" s="56" t="s">
        <v>9</v>
      </c>
      <c r="D511" s="86">
        <f>D519+D527</f>
        <v>2805.4712200000004</v>
      </c>
      <c r="E511" s="86">
        <f>E519+E527</f>
        <v>2784.7712200000001</v>
      </c>
    </row>
    <row r="512" spans="1:5">
      <c r="A512" s="90"/>
      <c r="B512" s="100"/>
      <c r="C512" s="56" t="s">
        <v>10</v>
      </c>
      <c r="D512" s="86">
        <f>D520+D528+D537</f>
        <v>1775.97</v>
      </c>
      <c r="E512" s="86">
        <f>E520+E528+E537</f>
        <v>1642.3448000000001</v>
      </c>
    </row>
    <row r="513" spans="1:5">
      <c r="A513" s="90"/>
      <c r="B513" s="100"/>
      <c r="C513" s="56" t="s">
        <v>11</v>
      </c>
      <c r="D513" s="86"/>
      <c r="E513" s="86"/>
    </row>
    <row r="514" spans="1:5" ht="14.25" customHeight="1">
      <c r="A514" s="90"/>
      <c r="B514" s="100"/>
      <c r="C514" s="56" t="s">
        <v>12</v>
      </c>
      <c r="D514" s="86"/>
      <c r="E514" s="86"/>
    </row>
    <row r="515" spans="1:5">
      <c r="A515" s="90"/>
      <c r="B515" s="100"/>
      <c r="C515" s="56" t="s">
        <v>13</v>
      </c>
      <c r="D515" s="86"/>
      <c r="E515" s="86"/>
    </row>
    <row r="516" spans="1:5">
      <c r="A516" s="89" t="s">
        <v>15</v>
      </c>
      <c r="B516" s="94" t="s">
        <v>167</v>
      </c>
      <c r="C516" s="4" t="s">
        <v>6</v>
      </c>
      <c r="D516" s="53">
        <f t="shared" ref="D516:E516" si="71">SUM(D518:D523)</f>
        <v>2283.1680000000001</v>
      </c>
      <c r="E516" s="53">
        <f t="shared" si="71"/>
        <v>2283.1680000000001</v>
      </c>
    </row>
    <row r="517" spans="1:5">
      <c r="A517" s="89"/>
      <c r="B517" s="95"/>
      <c r="C517" s="4" t="s">
        <v>7</v>
      </c>
      <c r="D517" s="53"/>
      <c r="E517" s="53"/>
    </row>
    <row r="518" spans="1:5">
      <c r="A518" s="89"/>
      <c r="B518" s="95"/>
      <c r="C518" s="4" t="s">
        <v>8</v>
      </c>
      <c r="D518" s="53">
        <f>'приложение 9'!H354</f>
        <v>424.78678000000002</v>
      </c>
      <c r="E518" s="53">
        <f>'приложение 9'!I354</f>
        <v>424.78678000000002</v>
      </c>
    </row>
    <row r="519" spans="1:5">
      <c r="A519" s="89"/>
      <c r="B519" s="95"/>
      <c r="C519" s="4" t="s">
        <v>9</v>
      </c>
      <c r="D519" s="53">
        <f>'приложение 9'!H353</f>
        <v>1082.7712200000001</v>
      </c>
      <c r="E519" s="53">
        <f>'приложение 9'!I353</f>
        <v>1082.7712200000001</v>
      </c>
    </row>
    <row r="520" spans="1:5">
      <c r="A520" s="89"/>
      <c r="B520" s="95"/>
      <c r="C520" s="4" t="s">
        <v>10</v>
      </c>
      <c r="D520" s="53">
        <f>'приложение 9'!H352</f>
        <v>775.61</v>
      </c>
      <c r="E520" s="53">
        <f>'приложение 9'!I352</f>
        <v>775.61</v>
      </c>
    </row>
    <row r="521" spans="1:5">
      <c r="A521" s="89"/>
      <c r="B521" s="95"/>
      <c r="C521" s="4" t="s">
        <v>11</v>
      </c>
      <c r="D521" s="53"/>
      <c r="E521" s="53"/>
    </row>
    <row r="522" spans="1:5" ht="13.5" customHeight="1">
      <c r="A522" s="89"/>
      <c r="B522" s="95"/>
      <c r="C522" s="4" t="s">
        <v>12</v>
      </c>
      <c r="D522" s="53"/>
      <c r="E522" s="53"/>
    </row>
    <row r="523" spans="1:5">
      <c r="A523" s="89"/>
      <c r="B523" s="96"/>
      <c r="C523" s="4" t="s">
        <v>13</v>
      </c>
      <c r="D523" s="53"/>
      <c r="E523" s="53"/>
    </row>
    <row r="524" spans="1:5">
      <c r="A524" s="89" t="s">
        <v>139</v>
      </c>
      <c r="B524" s="89" t="s">
        <v>168</v>
      </c>
      <c r="C524" s="4" t="s">
        <v>6</v>
      </c>
      <c r="D524" s="53">
        <f t="shared" ref="D524:E524" si="72">SUM(D526:D531)</f>
        <v>2251.06</v>
      </c>
      <c r="E524" s="53">
        <f t="shared" si="72"/>
        <v>2096.7348000000002</v>
      </c>
    </row>
    <row r="525" spans="1:5">
      <c r="A525" s="89"/>
      <c r="B525" s="89"/>
      <c r="C525" s="4" t="s">
        <v>7</v>
      </c>
      <c r="D525" s="53"/>
      <c r="E525" s="53"/>
    </row>
    <row r="526" spans="1:5">
      <c r="A526" s="89"/>
      <c r="B526" s="89"/>
      <c r="C526" s="4" t="s">
        <v>16</v>
      </c>
      <c r="D526" s="53"/>
      <c r="E526" s="53"/>
    </row>
    <row r="527" spans="1:5">
      <c r="A527" s="89"/>
      <c r="B527" s="89"/>
      <c r="C527" s="4" t="s">
        <v>9</v>
      </c>
      <c r="D527" s="53">
        <f>'приложение 9'!H357+'приложение 9'!H358</f>
        <v>1722.7</v>
      </c>
      <c r="E527" s="53">
        <f>'приложение 9'!I357+'приложение 9'!I358</f>
        <v>1702</v>
      </c>
    </row>
    <row r="528" spans="1:5">
      <c r="A528" s="89"/>
      <c r="B528" s="89"/>
      <c r="C528" s="4" t="s">
        <v>10</v>
      </c>
      <c r="D528" s="53">
        <f>'приложение 9'!H359+'приложение 9'!H360</f>
        <v>528.36</v>
      </c>
      <c r="E528" s="53">
        <f>'приложение 9'!I359+'приложение 9'!I360</f>
        <v>394.73480000000001</v>
      </c>
    </row>
    <row r="529" spans="1:5">
      <c r="A529" s="89"/>
      <c r="B529" s="89"/>
      <c r="C529" s="4" t="s">
        <v>11</v>
      </c>
      <c r="D529" s="51"/>
      <c r="E529" s="51"/>
    </row>
    <row r="530" spans="1:5" ht="13.5" customHeight="1">
      <c r="A530" s="89"/>
      <c r="B530" s="89"/>
      <c r="C530" s="4" t="s">
        <v>12</v>
      </c>
      <c r="D530" s="51"/>
      <c r="E530" s="51"/>
    </row>
    <row r="531" spans="1:5">
      <c r="A531" s="89"/>
      <c r="B531" s="89"/>
      <c r="C531" s="4" t="s">
        <v>13</v>
      </c>
      <c r="D531" s="51"/>
      <c r="E531" s="51"/>
    </row>
    <row r="532" spans="1:5">
      <c r="A532" s="89" t="s">
        <v>47</v>
      </c>
      <c r="B532" s="89" t="s">
        <v>521</v>
      </c>
      <c r="C532" s="27" t="s">
        <v>6</v>
      </c>
      <c r="D532" s="53">
        <f>SUM(D534:D540)</f>
        <v>472</v>
      </c>
      <c r="E532" s="53">
        <f t="shared" ref="E532" si="73">SUM(E534:E540)</f>
        <v>472</v>
      </c>
    </row>
    <row r="533" spans="1:5">
      <c r="A533" s="89"/>
      <c r="B533" s="89"/>
      <c r="C533" s="27" t="s">
        <v>7</v>
      </c>
      <c r="D533" s="53"/>
      <c r="E533" s="53"/>
    </row>
    <row r="534" spans="1:5">
      <c r="A534" s="89"/>
      <c r="B534" s="89"/>
      <c r="C534" s="27" t="s">
        <v>17</v>
      </c>
      <c r="D534" s="53"/>
      <c r="E534" s="53"/>
    </row>
    <row r="535" spans="1:5" ht="26.4">
      <c r="A535" s="89"/>
      <c r="B535" s="89"/>
      <c r="C535" s="27" t="s">
        <v>209</v>
      </c>
      <c r="D535" s="53"/>
      <c r="E535" s="53"/>
    </row>
    <row r="536" spans="1:5">
      <c r="A536" s="89"/>
      <c r="B536" s="89"/>
      <c r="C536" s="27" t="s">
        <v>9</v>
      </c>
      <c r="D536" s="53"/>
      <c r="E536" s="53"/>
    </row>
    <row r="537" spans="1:5">
      <c r="A537" s="89"/>
      <c r="B537" s="89"/>
      <c r="C537" s="27" t="s">
        <v>10</v>
      </c>
      <c r="D537" s="53">
        <f>'приложение 9'!H362</f>
        <v>472</v>
      </c>
      <c r="E537" s="53">
        <f>'приложение 9'!I362</f>
        <v>472</v>
      </c>
    </row>
    <row r="538" spans="1:5">
      <c r="A538" s="89"/>
      <c r="B538" s="89"/>
      <c r="C538" s="27" t="s">
        <v>11</v>
      </c>
      <c r="D538" s="51"/>
      <c r="E538" s="51"/>
    </row>
    <row r="539" spans="1:5" ht="13.5" customHeight="1">
      <c r="A539" s="89"/>
      <c r="B539" s="89"/>
      <c r="C539" s="27" t="s">
        <v>12</v>
      </c>
      <c r="D539" s="51"/>
      <c r="E539" s="51"/>
    </row>
    <row r="540" spans="1:5">
      <c r="A540" s="89"/>
      <c r="B540" s="89"/>
      <c r="C540" s="27" t="s">
        <v>13</v>
      </c>
      <c r="D540" s="51"/>
      <c r="E540" s="51"/>
    </row>
    <row r="541" spans="1:5">
      <c r="A541" s="108" t="s">
        <v>5</v>
      </c>
      <c r="B541" s="109" t="s">
        <v>535</v>
      </c>
      <c r="C541" s="56" t="s">
        <v>6</v>
      </c>
      <c r="D541" s="87">
        <f>SUM(D543:D548)</f>
        <v>60</v>
      </c>
      <c r="E541" s="87">
        <f>SUM(E543:E548)</f>
        <v>0</v>
      </c>
    </row>
    <row r="542" spans="1:5">
      <c r="A542" s="108"/>
      <c r="B542" s="109"/>
      <c r="C542" s="56" t="s">
        <v>7</v>
      </c>
      <c r="D542" s="86"/>
      <c r="E542" s="86"/>
    </row>
    <row r="543" spans="1:5">
      <c r="A543" s="108"/>
      <c r="B543" s="109"/>
      <c r="C543" s="56" t="s">
        <v>17</v>
      </c>
      <c r="D543" s="86"/>
      <c r="E543" s="86"/>
    </row>
    <row r="544" spans="1:5">
      <c r="A544" s="108"/>
      <c r="B544" s="109"/>
      <c r="C544" s="56" t="s">
        <v>9</v>
      </c>
      <c r="D544" s="86"/>
      <c r="E544" s="86"/>
    </row>
    <row r="545" spans="1:5">
      <c r="A545" s="108"/>
      <c r="B545" s="109"/>
      <c r="C545" s="56" t="s">
        <v>10</v>
      </c>
      <c r="D545" s="86">
        <f>D553</f>
        <v>60</v>
      </c>
      <c r="E545" s="86">
        <f>E553</f>
        <v>0</v>
      </c>
    </row>
    <row r="546" spans="1:5">
      <c r="A546" s="108"/>
      <c r="B546" s="109"/>
      <c r="C546" s="56" t="s">
        <v>11</v>
      </c>
      <c r="D546" s="83"/>
      <c r="E546" s="83"/>
    </row>
    <row r="547" spans="1:5">
      <c r="A547" s="108"/>
      <c r="B547" s="109"/>
      <c r="C547" s="56" t="s">
        <v>12</v>
      </c>
      <c r="D547" s="83"/>
      <c r="E547" s="83"/>
    </row>
    <row r="548" spans="1:5">
      <c r="A548" s="108"/>
      <c r="B548" s="109"/>
      <c r="C548" s="56" t="s">
        <v>13</v>
      </c>
      <c r="D548" s="83"/>
      <c r="E548" s="83"/>
    </row>
    <row r="549" spans="1:5">
      <c r="A549" s="89" t="s">
        <v>47</v>
      </c>
      <c r="B549" s="89" t="s">
        <v>523</v>
      </c>
      <c r="C549" s="47" t="s">
        <v>6</v>
      </c>
      <c r="D549" s="53">
        <f>SUM(D551:D556)</f>
        <v>60</v>
      </c>
      <c r="E549" s="53">
        <f>SUM(E551:E556)</f>
        <v>0</v>
      </c>
    </row>
    <row r="550" spans="1:5">
      <c r="A550" s="89"/>
      <c r="B550" s="89"/>
      <c r="C550" s="47" t="s">
        <v>7</v>
      </c>
      <c r="D550" s="53"/>
      <c r="E550" s="53"/>
    </row>
    <row r="551" spans="1:5">
      <c r="A551" s="89"/>
      <c r="B551" s="89"/>
      <c r="C551" s="47" t="s">
        <v>17</v>
      </c>
      <c r="D551" s="53"/>
      <c r="E551" s="53"/>
    </row>
    <row r="552" spans="1:5">
      <c r="A552" s="89"/>
      <c r="B552" s="89"/>
      <c r="C552" s="47" t="s">
        <v>9</v>
      </c>
      <c r="D552" s="53"/>
      <c r="E552" s="53"/>
    </row>
    <row r="553" spans="1:5">
      <c r="A553" s="89"/>
      <c r="B553" s="89"/>
      <c r="C553" s="47" t="s">
        <v>10</v>
      </c>
      <c r="D553" s="53">
        <f>'приложение 9'!H366</f>
        <v>60</v>
      </c>
      <c r="E553" s="53">
        <f>'приложение 9'!I366</f>
        <v>0</v>
      </c>
    </row>
    <row r="554" spans="1:5">
      <c r="A554" s="89"/>
      <c r="B554" s="89"/>
      <c r="C554" s="47" t="s">
        <v>11</v>
      </c>
      <c r="D554" s="51"/>
      <c r="E554" s="51"/>
    </row>
    <row r="555" spans="1:5" ht="17.25" customHeight="1">
      <c r="A555" s="89"/>
      <c r="B555" s="89"/>
      <c r="C555" s="47" t="s">
        <v>12</v>
      </c>
      <c r="D555" s="51"/>
      <c r="E555" s="51"/>
    </row>
    <row r="556" spans="1:5">
      <c r="A556" s="89"/>
      <c r="B556" s="89"/>
      <c r="C556" s="47" t="s">
        <v>13</v>
      </c>
      <c r="D556" s="51"/>
      <c r="E556" s="51"/>
    </row>
    <row r="557" spans="1:5">
      <c r="A557" s="48"/>
      <c r="B557" s="49"/>
      <c r="C557" s="48"/>
      <c r="D557" s="50"/>
      <c r="E557" s="50"/>
    </row>
    <row r="558" spans="1:5">
      <c r="A558" s="48"/>
      <c r="B558" s="49"/>
      <c r="C558" s="48"/>
      <c r="D558" s="50"/>
      <c r="E558" s="50"/>
    </row>
    <row r="559" spans="1:5">
      <c r="A559" t="s">
        <v>551</v>
      </c>
      <c r="D559" s="6"/>
      <c r="E559" s="50"/>
    </row>
    <row r="560" spans="1:5">
      <c r="A560" t="s">
        <v>540</v>
      </c>
      <c r="D560" s="6"/>
      <c r="E560" s="50"/>
    </row>
    <row r="561" spans="1:5">
      <c r="A561" t="s">
        <v>541</v>
      </c>
      <c r="D561" s="6" t="s">
        <v>552</v>
      </c>
      <c r="E561" s="50"/>
    </row>
    <row r="562" spans="1:5">
      <c r="D562" s="6"/>
      <c r="E562" s="50"/>
    </row>
    <row r="563" spans="1:5">
      <c r="D563" s="6"/>
      <c r="E563" s="50"/>
    </row>
    <row r="564" spans="1:5">
      <c r="A564" s="59" t="s">
        <v>542</v>
      </c>
      <c r="D564" s="6"/>
    </row>
    <row r="565" spans="1:5">
      <c r="A565" s="59" t="s">
        <v>543</v>
      </c>
      <c r="D565" s="6"/>
    </row>
    <row r="566" spans="1:5">
      <c r="A566" s="48"/>
      <c r="B566" s="49"/>
      <c r="C566" s="48"/>
      <c r="D566" s="50"/>
    </row>
    <row r="567" spans="1:5">
      <c r="A567" s="48"/>
      <c r="B567" s="49"/>
      <c r="C567" s="48"/>
      <c r="D567" s="50"/>
    </row>
    <row r="568" spans="1:5">
      <c r="A568" s="48"/>
      <c r="B568" s="49"/>
      <c r="C568" s="48"/>
      <c r="D568" s="50"/>
    </row>
    <row r="569" spans="1:5">
      <c r="A569" s="48"/>
      <c r="B569" s="49"/>
      <c r="C569" s="48"/>
      <c r="D569" s="50"/>
    </row>
    <row r="570" spans="1:5">
      <c r="A570" s="48"/>
      <c r="B570" s="49"/>
      <c r="C570" s="48"/>
      <c r="D570" s="50"/>
    </row>
  </sheetData>
  <mergeCells count="143">
    <mergeCell ref="A1:E1"/>
    <mergeCell ref="A2:E2"/>
    <mergeCell ref="D4:E4"/>
    <mergeCell ref="D5:E5"/>
    <mergeCell ref="A541:A548"/>
    <mergeCell ref="B541:B548"/>
    <mergeCell ref="A483:A490"/>
    <mergeCell ref="B483:B490"/>
    <mergeCell ref="A491:A498"/>
    <mergeCell ref="B491:B498"/>
    <mergeCell ref="A507:A515"/>
    <mergeCell ref="B507:B515"/>
    <mergeCell ref="A459:A466"/>
    <mergeCell ref="B459:B466"/>
    <mergeCell ref="A467:A474"/>
    <mergeCell ref="B467:B474"/>
    <mergeCell ref="A516:A523"/>
    <mergeCell ref="B516:B523"/>
    <mergeCell ref="A475:A482"/>
    <mergeCell ref="B475:B482"/>
    <mergeCell ref="A524:A531"/>
    <mergeCell ref="B499:B506"/>
    <mergeCell ref="A532:A540"/>
    <mergeCell ref="B532:B540"/>
    <mergeCell ref="A4:A6"/>
    <mergeCell ref="B4:B6"/>
    <mergeCell ref="C4:C6"/>
    <mergeCell ref="B95:B102"/>
    <mergeCell ref="A79:A86"/>
    <mergeCell ref="B79:B86"/>
    <mergeCell ref="A87:A94"/>
    <mergeCell ref="B87:B94"/>
    <mergeCell ref="A95:A102"/>
    <mergeCell ref="A7:A14"/>
    <mergeCell ref="B7:B14"/>
    <mergeCell ref="A55:A62"/>
    <mergeCell ref="B55:B62"/>
    <mergeCell ref="A15:A22"/>
    <mergeCell ref="B15:B22"/>
    <mergeCell ref="A23:A30"/>
    <mergeCell ref="B23:B30"/>
    <mergeCell ref="A31:A38"/>
    <mergeCell ref="B31:B38"/>
    <mergeCell ref="A63:A70"/>
    <mergeCell ref="B63:B70"/>
    <mergeCell ref="A71:A78"/>
    <mergeCell ref="B71:B78"/>
    <mergeCell ref="A39:A46"/>
    <mergeCell ref="B351:B358"/>
    <mergeCell ref="B191:B198"/>
    <mergeCell ref="A287:A294"/>
    <mergeCell ref="B287:B294"/>
    <mergeCell ref="A247:A254"/>
    <mergeCell ref="B247:B254"/>
    <mergeCell ref="A319:A326"/>
    <mergeCell ref="B319:B326"/>
    <mergeCell ref="A327:A334"/>
    <mergeCell ref="B327:B334"/>
    <mergeCell ref="A263:A270"/>
    <mergeCell ref="A191:A198"/>
    <mergeCell ref="A335:A342"/>
    <mergeCell ref="B335:B342"/>
    <mergeCell ref="A351:A358"/>
    <mergeCell ref="B279:B286"/>
    <mergeCell ref="B199:B206"/>
    <mergeCell ref="B271:B278"/>
    <mergeCell ref="A223:A230"/>
    <mergeCell ref="A199:A206"/>
    <mergeCell ref="A271:A278"/>
    <mergeCell ref="B239:B246"/>
    <mergeCell ref="A255:A262"/>
    <mergeCell ref="B255:B262"/>
    <mergeCell ref="B39:B46"/>
    <mergeCell ref="A47:A54"/>
    <mergeCell ref="B47:B54"/>
    <mergeCell ref="A119:A126"/>
    <mergeCell ref="B119:B126"/>
    <mergeCell ref="A103:A110"/>
    <mergeCell ref="B103:B110"/>
    <mergeCell ref="A127:A134"/>
    <mergeCell ref="B127:B134"/>
    <mergeCell ref="A111:A118"/>
    <mergeCell ref="B111:B118"/>
    <mergeCell ref="A135:A142"/>
    <mergeCell ref="B183:B190"/>
    <mergeCell ref="A231:A238"/>
    <mergeCell ref="B231:B238"/>
    <mergeCell ref="B135:B142"/>
    <mergeCell ref="B175:B182"/>
    <mergeCell ref="A143:A150"/>
    <mergeCell ref="B143:B150"/>
    <mergeCell ref="A151:A158"/>
    <mergeCell ref="B151:B158"/>
    <mergeCell ref="B215:B222"/>
    <mergeCell ref="B223:B230"/>
    <mergeCell ref="B391:B398"/>
    <mergeCell ref="B451:B458"/>
    <mergeCell ref="A419:A426"/>
    <mergeCell ref="B303:B310"/>
    <mergeCell ref="A295:A302"/>
    <mergeCell ref="B295:B302"/>
    <mergeCell ref="A279:A286"/>
    <mergeCell ref="A167:A174"/>
    <mergeCell ref="B167:B174"/>
    <mergeCell ref="A175:A182"/>
    <mergeCell ref="B359:B366"/>
    <mergeCell ref="A383:A390"/>
    <mergeCell ref="B383:B390"/>
    <mergeCell ref="A367:A374"/>
    <mergeCell ref="B367:B374"/>
    <mergeCell ref="A375:A382"/>
    <mergeCell ref="B375:B382"/>
    <mergeCell ref="B263:B270"/>
    <mergeCell ref="A183:A190"/>
    <mergeCell ref="A207:A214"/>
    <mergeCell ref="B207:B214"/>
    <mergeCell ref="A343:A350"/>
    <mergeCell ref="B343:B350"/>
    <mergeCell ref="A239:A246"/>
    <mergeCell ref="B419:B426"/>
    <mergeCell ref="A215:A222"/>
    <mergeCell ref="A359:A366"/>
    <mergeCell ref="A311:A318"/>
    <mergeCell ref="B311:B318"/>
    <mergeCell ref="A303:A310"/>
    <mergeCell ref="A159:A166"/>
    <mergeCell ref="B159:B166"/>
    <mergeCell ref="A549:A556"/>
    <mergeCell ref="B549:B556"/>
    <mergeCell ref="A409:A418"/>
    <mergeCell ref="B409:B418"/>
    <mergeCell ref="A451:A458"/>
    <mergeCell ref="B524:B531"/>
    <mergeCell ref="A499:A506"/>
    <mergeCell ref="A391:A398"/>
    <mergeCell ref="A399:A408"/>
    <mergeCell ref="B399:B408"/>
    <mergeCell ref="A443:A450"/>
    <mergeCell ref="B443:B450"/>
    <mergeCell ref="A435:A442"/>
    <mergeCell ref="B435:B442"/>
    <mergeCell ref="A427:A434"/>
    <mergeCell ref="B427:B434"/>
  </mergeCells>
  <pageMargins left="0.51181102362204722" right="0.51181102362204722" top="0.55118110236220474" bottom="0.74803149606299213" header="0" footer="0"/>
  <pageSetup paperSize="9" scale="81" fitToHeight="100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E377"/>
  <sheetViews>
    <sheetView tabSelected="1" zoomScale="90" zoomScaleNormal="90" zoomScalePageLayoutView="80" workbookViewId="0">
      <selection sqref="A1:I1"/>
    </sheetView>
  </sheetViews>
  <sheetFormatPr defaultRowHeight="14.4"/>
  <cols>
    <col min="1" max="1" width="17" customWidth="1"/>
    <col min="2" max="2" width="46.109375" style="59" customWidth="1"/>
    <col min="3" max="3" width="23.77734375" customWidth="1"/>
    <col min="4" max="4" width="6" style="5" customWidth="1"/>
    <col min="5" max="5" width="5.5546875" style="5" customWidth="1"/>
    <col min="6" max="6" width="12" style="5" customWidth="1"/>
    <col min="7" max="7" width="7.77734375" style="60" customWidth="1"/>
    <col min="8" max="9" width="12.77734375" style="6" customWidth="1"/>
    <col min="10" max="245" width="0" hidden="1" customWidth="1"/>
    <col min="246" max="246" width="17.88671875" hidden="1" customWidth="1"/>
    <col min="247" max="247" width="15.6640625" hidden="1" customWidth="1"/>
    <col min="248" max="248" width="26.33203125" hidden="1" customWidth="1"/>
    <col min="249" max="264" width="5.88671875" hidden="1" customWidth="1"/>
    <col min="265" max="265" width="22.6640625" hidden="1" customWidth="1"/>
    <col min="266" max="472" width="0" hidden="1" customWidth="1"/>
    <col min="502" max="502" width="17.88671875" customWidth="1"/>
    <col min="503" max="503" width="15.6640625" customWidth="1"/>
    <col min="504" max="504" width="26.33203125" customWidth="1"/>
    <col min="505" max="520" width="5.88671875" customWidth="1"/>
    <col min="521" max="521" width="22.6640625" customWidth="1"/>
    <col min="758" max="758" width="17.88671875" customWidth="1"/>
    <col min="759" max="759" width="15.6640625" customWidth="1"/>
    <col min="760" max="760" width="26.33203125" customWidth="1"/>
    <col min="761" max="776" width="5.88671875" customWidth="1"/>
    <col min="777" max="777" width="22.6640625" customWidth="1"/>
    <col min="1014" max="1014" width="17.88671875" customWidth="1"/>
    <col min="1015" max="1015" width="15.6640625" customWidth="1"/>
    <col min="1016" max="1016" width="26.33203125" customWidth="1"/>
    <col min="1017" max="1032" width="5.88671875" customWidth="1"/>
    <col min="1033" max="1033" width="22.6640625" customWidth="1"/>
    <col min="1270" max="1270" width="17.88671875" customWidth="1"/>
    <col min="1271" max="1271" width="15.6640625" customWidth="1"/>
    <col min="1272" max="1272" width="26.33203125" customWidth="1"/>
    <col min="1273" max="1288" width="5.88671875" customWidth="1"/>
    <col min="1289" max="1289" width="22.6640625" customWidth="1"/>
    <col min="1526" max="1526" width="17.88671875" customWidth="1"/>
    <col min="1527" max="1527" width="15.6640625" customWidth="1"/>
    <col min="1528" max="1528" width="26.33203125" customWidth="1"/>
    <col min="1529" max="1544" width="5.88671875" customWidth="1"/>
    <col min="1545" max="1545" width="22.6640625" customWidth="1"/>
    <col min="1782" max="1782" width="17.88671875" customWidth="1"/>
    <col min="1783" max="1783" width="15.6640625" customWidth="1"/>
    <col min="1784" max="1784" width="26.33203125" customWidth="1"/>
    <col min="1785" max="1800" width="5.88671875" customWidth="1"/>
    <col min="1801" max="1801" width="22.6640625" customWidth="1"/>
    <col min="2038" max="2038" width="17.88671875" customWidth="1"/>
    <col min="2039" max="2039" width="15.6640625" customWidth="1"/>
    <col min="2040" max="2040" width="26.33203125" customWidth="1"/>
    <col min="2041" max="2056" width="5.88671875" customWidth="1"/>
    <col min="2057" max="2057" width="22.6640625" customWidth="1"/>
    <col min="2294" max="2294" width="17.88671875" customWidth="1"/>
    <col min="2295" max="2295" width="15.6640625" customWidth="1"/>
    <col min="2296" max="2296" width="26.33203125" customWidth="1"/>
    <col min="2297" max="2312" width="5.88671875" customWidth="1"/>
    <col min="2313" max="2313" width="22.6640625" customWidth="1"/>
    <col min="2550" max="2550" width="17.88671875" customWidth="1"/>
    <col min="2551" max="2551" width="15.6640625" customWidth="1"/>
    <col min="2552" max="2552" width="26.33203125" customWidth="1"/>
    <col min="2553" max="2568" width="5.88671875" customWidth="1"/>
    <col min="2569" max="2569" width="22.6640625" customWidth="1"/>
    <col min="2806" max="2806" width="17.88671875" customWidth="1"/>
    <col min="2807" max="2807" width="15.6640625" customWidth="1"/>
    <col min="2808" max="2808" width="26.33203125" customWidth="1"/>
    <col min="2809" max="2824" width="5.88671875" customWidth="1"/>
    <col min="2825" max="2825" width="22.6640625" customWidth="1"/>
    <col min="3062" max="3062" width="17.88671875" customWidth="1"/>
    <col min="3063" max="3063" width="15.6640625" customWidth="1"/>
    <col min="3064" max="3064" width="26.33203125" customWidth="1"/>
    <col min="3065" max="3080" width="5.88671875" customWidth="1"/>
    <col min="3081" max="3081" width="22.6640625" customWidth="1"/>
    <col min="3318" max="3318" width="17.88671875" customWidth="1"/>
    <col min="3319" max="3319" width="15.6640625" customWidth="1"/>
    <col min="3320" max="3320" width="26.33203125" customWidth="1"/>
    <col min="3321" max="3336" width="5.88671875" customWidth="1"/>
    <col min="3337" max="3337" width="22.6640625" customWidth="1"/>
    <col min="3574" max="3574" width="17.88671875" customWidth="1"/>
    <col min="3575" max="3575" width="15.6640625" customWidth="1"/>
    <col min="3576" max="3576" width="26.33203125" customWidth="1"/>
    <col min="3577" max="3592" width="5.88671875" customWidth="1"/>
    <col min="3593" max="3593" width="22.6640625" customWidth="1"/>
    <col min="3830" max="3830" width="17.88671875" customWidth="1"/>
    <col min="3831" max="3831" width="15.6640625" customWidth="1"/>
    <col min="3832" max="3832" width="26.33203125" customWidth="1"/>
    <col min="3833" max="3848" width="5.88671875" customWidth="1"/>
    <col min="3849" max="3849" width="22.6640625" customWidth="1"/>
    <col min="4086" max="4086" width="17.88671875" customWidth="1"/>
    <col min="4087" max="4087" width="15.6640625" customWidth="1"/>
    <col min="4088" max="4088" width="26.33203125" customWidth="1"/>
    <col min="4089" max="4104" width="5.88671875" customWidth="1"/>
    <col min="4105" max="4105" width="22.6640625" customWidth="1"/>
    <col min="4342" max="4342" width="17.88671875" customWidth="1"/>
    <col min="4343" max="4343" width="15.6640625" customWidth="1"/>
    <col min="4344" max="4344" width="26.33203125" customWidth="1"/>
    <col min="4345" max="4360" width="5.88671875" customWidth="1"/>
    <col min="4361" max="4361" width="22.6640625" customWidth="1"/>
    <col min="4598" max="4598" width="17.88671875" customWidth="1"/>
    <col min="4599" max="4599" width="15.6640625" customWidth="1"/>
    <col min="4600" max="4600" width="26.33203125" customWidth="1"/>
    <col min="4601" max="4616" width="5.88671875" customWidth="1"/>
    <col min="4617" max="4617" width="22.6640625" customWidth="1"/>
    <col min="4854" max="4854" width="17.88671875" customWidth="1"/>
    <col min="4855" max="4855" width="15.6640625" customWidth="1"/>
    <col min="4856" max="4856" width="26.33203125" customWidth="1"/>
    <col min="4857" max="4872" width="5.88671875" customWidth="1"/>
    <col min="4873" max="4873" width="22.6640625" customWidth="1"/>
    <col min="5110" max="5110" width="17.88671875" customWidth="1"/>
    <col min="5111" max="5111" width="15.6640625" customWidth="1"/>
    <col min="5112" max="5112" width="26.33203125" customWidth="1"/>
    <col min="5113" max="5128" width="5.88671875" customWidth="1"/>
    <col min="5129" max="5129" width="22.6640625" customWidth="1"/>
    <col min="5366" max="5366" width="17.88671875" customWidth="1"/>
    <col min="5367" max="5367" width="15.6640625" customWidth="1"/>
    <col min="5368" max="5368" width="26.33203125" customWidth="1"/>
    <col min="5369" max="5384" width="5.88671875" customWidth="1"/>
    <col min="5385" max="5385" width="22.6640625" customWidth="1"/>
    <col min="5622" max="5622" width="17.88671875" customWidth="1"/>
    <col min="5623" max="5623" width="15.6640625" customWidth="1"/>
    <col min="5624" max="5624" width="26.33203125" customWidth="1"/>
    <col min="5625" max="5640" width="5.88671875" customWidth="1"/>
    <col min="5641" max="5641" width="22.6640625" customWidth="1"/>
    <col min="5878" max="5878" width="17.88671875" customWidth="1"/>
    <col min="5879" max="5879" width="15.6640625" customWidth="1"/>
    <col min="5880" max="5880" width="26.33203125" customWidth="1"/>
    <col min="5881" max="5896" width="5.88671875" customWidth="1"/>
    <col min="5897" max="5897" width="22.6640625" customWidth="1"/>
    <col min="6134" max="6134" width="17.88671875" customWidth="1"/>
    <col min="6135" max="6135" width="15.6640625" customWidth="1"/>
    <col min="6136" max="6136" width="26.33203125" customWidth="1"/>
    <col min="6137" max="6152" width="5.88671875" customWidth="1"/>
    <col min="6153" max="6153" width="22.6640625" customWidth="1"/>
    <col min="6390" max="6390" width="17.88671875" customWidth="1"/>
    <col min="6391" max="6391" width="15.6640625" customWidth="1"/>
    <col min="6392" max="6392" width="26.33203125" customWidth="1"/>
    <col min="6393" max="6408" width="5.88671875" customWidth="1"/>
    <col min="6409" max="6409" width="22.6640625" customWidth="1"/>
    <col min="6646" max="6646" width="17.88671875" customWidth="1"/>
    <col min="6647" max="6647" width="15.6640625" customWidth="1"/>
    <col min="6648" max="6648" width="26.33203125" customWidth="1"/>
    <col min="6649" max="6664" width="5.88671875" customWidth="1"/>
    <col min="6665" max="6665" width="22.6640625" customWidth="1"/>
    <col min="6902" max="6902" width="17.88671875" customWidth="1"/>
    <col min="6903" max="6903" width="15.6640625" customWidth="1"/>
    <col min="6904" max="6904" width="26.33203125" customWidth="1"/>
    <col min="6905" max="6920" width="5.88671875" customWidth="1"/>
    <col min="6921" max="6921" width="22.6640625" customWidth="1"/>
    <col min="7158" max="7158" width="17.88671875" customWidth="1"/>
    <col min="7159" max="7159" width="15.6640625" customWidth="1"/>
    <col min="7160" max="7160" width="26.33203125" customWidth="1"/>
    <col min="7161" max="7176" width="5.88671875" customWidth="1"/>
    <col min="7177" max="7177" width="22.6640625" customWidth="1"/>
    <col min="7414" max="7414" width="17.88671875" customWidth="1"/>
    <col min="7415" max="7415" width="15.6640625" customWidth="1"/>
    <col min="7416" max="7416" width="26.33203125" customWidth="1"/>
    <col min="7417" max="7432" width="5.88671875" customWidth="1"/>
    <col min="7433" max="7433" width="22.6640625" customWidth="1"/>
    <col min="7670" max="7670" width="17.88671875" customWidth="1"/>
    <col min="7671" max="7671" width="15.6640625" customWidth="1"/>
    <col min="7672" max="7672" width="26.33203125" customWidth="1"/>
    <col min="7673" max="7688" width="5.88671875" customWidth="1"/>
    <col min="7689" max="7689" width="22.6640625" customWidth="1"/>
    <col min="7926" max="7926" width="17.88671875" customWidth="1"/>
    <col min="7927" max="7927" width="15.6640625" customWidth="1"/>
    <col min="7928" max="7928" width="26.33203125" customWidth="1"/>
    <col min="7929" max="7944" width="5.88671875" customWidth="1"/>
    <col min="7945" max="7945" width="22.6640625" customWidth="1"/>
    <col min="8182" max="8182" width="17.88671875" customWidth="1"/>
    <col min="8183" max="8183" width="15.6640625" customWidth="1"/>
    <col min="8184" max="8184" width="26.33203125" customWidth="1"/>
    <col min="8185" max="8200" width="5.88671875" customWidth="1"/>
    <col min="8201" max="8201" width="22.6640625" customWidth="1"/>
    <col min="8438" max="8438" width="17.88671875" customWidth="1"/>
    <col min="8439" max="8439" width="15.6640625" customWidth="1"/>
    <col min="8440" max="8440" width="26.33203125" customWidth="1"/>
    <col min="8441" max="8456" width="5.88671875" customWidth="1"/>
    <col min="8457" max="8457" width="22.6640625" customWidth="1"/>
    <col min="8694" max="8694" width="17.88671875" customWidth="1"/>
    <col min="8695" max="8695" width="15.6640625" customWidth="1"/>
    <col min="8696" max="8696" width="26.33203125" customWidth="1"/>
    <col min="8697" max="8712" width="5.88671875" customWidth="1"/>
    <col min="8713" max="8713" width="22.6640625" customWidth="1"/>
    <col min="8950" max="8950" width="17.88671875" customWidth="1"/>
    <col min="8951" max="8951" width="15.6640625" customWidth="1"/>
    <col min="8952" max="8952" width="26.33203125" customWidth="1"/>
    <col min="8953" max="8968" width="5.88671875" customWidth="1"/>
    <col min="8969" max="8969" width="22.6640625" customWidth="1"/>
    <col min="9206" max="9206" width="17.88671875" customWidth="1"/>
    <col min="9207" max="9207" width="15.6640625" customWidth="1"/>
    <col min="9208" max="9208" width="26.33203125" customWidth="1"/>
    <col min="9209" max="9224" width="5.88671875" customWidth="1"/>
    <col min="9225" max="9225" width="22.6640625" customWidth="1"/>
    <col min="9462" max="9462" width="17.88671875" customWidth="1"/>
    <col min="9463" max="9463" width="15.6640625" customWidth="1"/>
    <col min="9464" max="9464" width="26.33203125" customWidth="1"/>
    <col min="9465" max="9480" width="5.88671875" customWidth="1"/>
    <col min="9481" max="9481" width="22.6640625" customWidth="1"/>
    <col min="9718" max="9718" width="17.88671875" customWidth="1"/>
    <col min="9719" max="9719" width="15.6640625" customWidth="1"/>
    <col min="9720" max="9720" width="26.33203125" customWidth="1"/>
    <col min="9721" max="9736" width="5.88671875" customWidth="1"/>
    <col min="9737" max="9737" width="22.6640625" customWidth="1"/>
    <col min="9974" max="9974" width="17.88671875" customWidth="1"/>
    <col min="9975" max="9975" width="15.6640625" customWidth="1"/>
    <col min="9976" max="9976" width="26.33203125" customWidth="1"/>
    <col min="9977" max="9992" width="5.88671875" customWidth="1"/>
    <col min="9993" max="9993" width="22.6640625" customWidth="1"/>
    <col min="10230" max="10230" width="17.88671875" customWidth="1"/>
    <col min="10231" max="10231" width="15.6640625" customWidth="1"/>
    <col min="10232" max="10232" width="26.33203125" customWidth="1"/>
    <col min="10233" max="10248" width="5.88671875" customWidth="1"/>
    <col min="10249" max="10249" width="22.6640625" customWidth="1"/>
    <col min="10486" max="10486" width="17.88671875" customWidth="1"/>
    <col min="10487" max="10487" width="15.6640625" customWidth="1"/>
    <col min="10488" max="10488" width="26.33203125" customWidth="1"/>
    <col min="10489" max="10504" width="5.88671875" customWidth="1"/>
    <col min="10505" max="10505" width="22.6640625" customWidth="1"/>
    <col min="10742" max="10742" width="17.88671875" customWidth="1"/>
    <col min="10743" max="10743" width="15.6640625" customWidth="1"/>
    <col min="10744" max="10744" width="26.33203125" customWidth="1"/>
    <col min="10745" max="10760" width="5.88671875" customWidth="1"/>
    <col min="10761" max="10761" width="22.6640625" customWidth="1"/>
    <col min="10998" max="10998" width="17.88671875" customWidth="1"/>
    <col min="10999" max="10999" width="15.6640625" customWidth="1"/>
    <col min="11000" max="11000" width="26.33203125" customWidth="1"/>
    <col min="11001" max="11016" width="5.88671875" customWidth="1"/>
    <col min="11017" max="11017" width="22.6640625" customWidth="1"/>
    <col min="11254" max="11254" width="17.88671875" customWidth="1"/>
    <col min="11255" max="11255" width="15.6640625" customWidth="1"/>
    <col min="11256" max="11256" width="26.33203125" customWidth="1"/>
    <col min="11257" max="11272" width="5.88671875" customWidth="1"/>
    <col min="11273" max="11273" width="22.6640625" customWidth="1"/>
    <col min="11510" max="11510" width="17.88671875" customWidth="1"/>
    <col min="11511" max="11511" width="15.6640625" customWidth="1"/>
    <col min="11512" max="11512" width="26.33203125" customWidth="1"/>
    <col min="11513" max="11528" width="5.88671875" customWidth="1"/>
    <col min="11529" max="11529" width="22.6640625" customWidth="1"/>
    <col min="11766" max="11766" width="17.88671875" customWidth="1"/>
    <col min="11767" max="11767" width="15.6640625" customWidth="1"/>
    <col min="11768" max="11768" width="26.33203125" customWidth="1"/>
    <col min="11769" max="11784" width="5.88671875" customWidth="1"/>
    <col min="11785" max="11785" width="22.6640625" customWidth="1"/>
    <col min="12022" max="12022" width="17.88671875" customWidth="1"/>
    <col min="12023" max="12023" width="15.6640625" customWidth="1"/>
    <col min="12024" max="12024" width="26.33203125" customWidth="1"/>
    <col min="12025" max="12040" width="5.88671875" customWidth="1"/>
    <col min="12041" max="12041" width="22.6640625" customWidth="1"/>
    <col min="12278" max="12278" width="17.88671875" customWidth="1"/>
    <col min="12279" max="12279" width="15.6640625" customWidth="1"/>
    <col min="12280" max="12280" width="26.33203125" customWidth="1"/>
    <col min="12281" max="12296" width="5.88671875" customWidth="1"/>
    <col min="12297" max="12297" width="22.6640625" customWidth="1"/>
    <col min="12534" max="12534" width="17.88671875" customWidth="1"/>
    <col min="12535" max="12535" width="15.6640625" customWidth="1"/>
    <col min="12536" max="12536" width="26.33203125" customWidth="1"/>
    <col min="12537" max="12552" width="5.88671875" customWidth="1"/>
    <col min="12553" max="12553" width="22.6640625" customWidth="1"/>
    <col min="12790" max="12790" width="17.88671875" customWidth="1"/>
    <col min="12791" max="12791" width="15.6640625" customWidth="1"/>
    <col min="12792" max="12792" width="26.33203125" customWidth="1"/>
    <col min="12793" max="12808" width="5.88671875" customWidth="1"/>
    <col min="12809" max="12809" width="22.6640625" customWidth="1"/>
    <col min="13046" max="13046" width="17.88671875" customWidth="1"/>
    <col min="13047" max="13047" width="15.6640625" customWidth="1"/>
    <col min="13048" max="13048" width="26.33203125" customWidth="1"/>
    <col min="13049" max="13064" width="5.88671875" customWidth="1"/>
    <col min="13065" max="13065" width="22.6640625" customWidth="1"/>
    <col min="13302" max="13302" width="17.88671875" customWidth="1"/>
    <col min="13303" max="13303" width="15.6640625" customWidth="1"/>
    <col min="13304" max="13304" width="26.33203125" customWidth="1"/>
    <col min="13305" max="13320" width="5.88671875" customWidth="1"/>
    <col min="13321" max="13321" width="22.6640625" customWidth="1"/>
    <col min="13558" max="13558" width="17.88671875" customWidth="1"/>
    <col min="13559" max="13559" width="15.6640625" customWidth="1"/>
    <col min="13560" max="13560" width="26.33203125" customWidth="1"/>
    <col min="13561" max="13576" width="5.88671875" customWidth="1"/>
    <col min="13577" max="13577" width="22.6640625" customWidth="1"/>
    <col min="13814" max="13814" width="17.88671875" customWidth="1"/>
    <col min="13815" max="13815" width="15.6640625" customWidth="1"/>
    <col min="13816" max="13816" width="26.33203125" customWidth="1"/>
    <col min="13817" max="13832" width="5.88671875" customWidth="1"/>
    <col min="13833" max="13833" width="22.6640625" customWidth="1"/>
    <col min="14070" max="14070" width="17.88671875" customWidth="1"/>
    <col min="14071" max="14071" width="15.6640625" customWidth="1"/>
    <col min="14072" max="14072" width="26.33203125" customWidth="1"/>
    <col min="14073" max="14088" width="5.88671875" customWidth="1"/>
    <col min="14089" max="14089" width="22.6640625" customWidth="1"/>
    <col min="14326" max="14326" width="17.88671875" customWidth="1"/>
    <col min="14327" max="14327" width="15.6640625" customWidth="1"/>
    <col min="14328" max="14328" width="26.33203125" customWidth="1"/>
    <col min="14329" max="14344" width="5.88671875" customWidth="1"/>
    <col min="14345" max="14345" width="22.6640625" customWidth="1"/>
    <col min="14582" max="14582" width="17.88671875" customWidth="1"/>
    <col min="14583" max="14583" width="15.6640625" customWidth="1"/>
    <col min="14584" max="14584" width="26.33203125" customWidth="1"/>
    <col min="14585" max="14600" width="5.88671875" customWidth="1"/>
    <col min="14601" max="14601" width="22.6640625" customWidth="1"/>
    <col min="14838" max="14838" width="17.88671875" customWidth="1"/>
    <col min="14839" max="14839" width="15.6640625" customWidth="1"/>
    <col min="14840" max="14840" width="26.33203125" customWidth="1"/>
    <col min="14841" max="14856" width="5.88671875" customWidth="1"/>
    <col min="14857" max="14857" width="22.6640625" customWidth="1"/>
    <col min="15094" max="15094" width="17.88671875" customWidth="1"/>
    <col min="15095" max="15095" width="15.6640625" customWidth="1"/>
    <col min="15096" max="15096" width="26.33203125" customWidth="1"/>
    <col min="15097" max="15112" width="5.88671875" customWidth="1"/>
    <col min="15113" max="15113" width="22.6640625" customWidth="1"/>
    <col min="15350" max="15350" width="17.88671875" customWidth="1"/>
    <col min="15351" max="15351" width="15.6640625" customWidth="1"/>
    <col min="15352" max="15352" width="26.33203125" customWidth="1"/>
    <col min="15353" max="15368" width="5.88671875" customWidth="1"/>
    <col min="15369" max="15369" width="22.6640625" customWidth="1"/>
    <col min="15606" max="15606" width="17.88671875" customWidth="1"/>
    <col min="15607" max="15607" width="15.6640625" customWidth="1"/>
    <col min="15608" max="15608" width="26.33203125" customWidth="1"/>
    <col min="15609" max="15624" width="5.88671875" customWidth="1"/>
    <col min="15625" max="15625" width="22.6640625" customWidth="1"/>
    <col min="15862" max="15862" width="17.88671875" customWidth="1"/>
    <col min="15863" max="15863" width="15.6640625" customWidth="1"/>
    <col min="15864" max="15864" width="26.33203125" customWidth="1"/>
    <col min="15865" max="15880" width="5.88671875" customWidth="1"/>
    <col min="15881" max="15881" width="22.6640625" customWidth="1"/>
    <col min="16118" max="16118" width="17.88671875" customWidth="1"/>
    <col min="16119" max="16119" width="15.6640625" customWidth="1"/>
    <col min="16120" max="16120" width="26.33203125" customWidth="1"/>
    <col min="16121" max="16136" width="5.88671875" customWidth="1"/>
    <col min="16137" max="16137" width="22.6640625" customWidth="1"/>
  </cols>
  <sheetData>
    <row r="1" spans="1:14">
      <c r="A1" s="160" t="s">
        <v>544</v>
      </c>
      <c r="B1" s="160"/>
      <c r="C1" s="160"/>
      <c r="D1" s="160"/>
      <c r="E1" s="160"/>
      <c r="F1" s="160"/>
      <c r="G1" s="160"/>
      <c r="H1" s="160"/>
      <c r="I1" s="160"/>
    </row>
    <row r="2" spans="1:14">
      <c r="A2" s="161" t="s">
        <v>545</v>
      </c>
      <c r="B2" s="161"/>
      <c r="C2" s="161"/>
      <c r="D2" s="161"/>
      <c r="E2" s="161"/>
      <c r="F2" s="161"/>
      <c r="G2" s="161"/>
      <c r="H2" s="161"/>
      <c r="I2" s="161"/>
    </row>
    <row r="3" spans="1:14" s="7" customFormat="1">
      <c r="A3"/>
      <c r="B3" s="59"/>
      <c r="C3"/>
      <c r="D3" s="5"/>
      <c r="E3" s="5"/>
      <c r="F3" s="5"/>
      <c r="G3" s="60"/>
      <c r="H3" s="6"/>
      <c r="I3" s="6"/>
    </row>
    <row r="4" spans="1:14" s="7" customFormat="1" ht="18.600000000000001" customHeight="1">
      <c r="A4" s="101" t="s">
        <v>28</v>
      </c>
      <c r="B4" s="101" t="s">
        <v>29</v>
      </c>
      <c r="C4" s="101" t="s">
        <v>30</v>
      </c>
      <c r="D4" s="137" t="s">
        <v>31</v>
      </c>
      <c r="E4" s="137"/>
      <c r="F4" s="137"/>
      <c r="G4" s="137"/>
      <c r="H4" s="138" t="s">
        <v>546</v>
      </c>
      <c r="I4" s="138"/>
      <c r="J4" s="19"/>
    </row>
    <row r="5" spans="1:14" s="7" customFormat="1" ht="17.399999999999999" customHeight="1">
      <c r="A5" s="101"/>
      <c r="B5" s="101"/>
      <c r="C5" s="101"/>
      <c r="D5" s="137" t="s">
        <v>32</v>
      </c>
      <c r="E5" s="137" t="s">
        <v>33</v>
      </c>
      <c r="F5" s="137" t="s">
        <v>34</v>
      </c>
      <c r="G5" s="137" t="s">
        <v>35</v>
      </c>
      <c r="H5" s="137" t="s">
        <v>547</v>
      </c>
      <c r="I5" s="162" t="s">
        <v>548</v>
      </c>
    </row>
    <row r="6" spans="1:14" s="43" customFormat="1" ht="15.6" customHeight="1">
      <c r="A6" s="101"/>
      <c r="B6" s="101"/>
      <c r="C6" s="101"/>
      <c r="D6" s="137"/>
      <c r="E6" s="137"/>
      <c r="F6" s="137"/>
      <c r="G6" s="137"/>
      <c r="H6" s="137"/>
      <c r="I6" s="162"/>
    </row>
    <row r="7" spans="1:14" s="43" customFormat="1" ht="19.2" customHeight="1">
      <c r="A7" s="101"/>
      <c r="B7" s="101"/>
      <c r="C7" s="101"/>
      <c r="D7" s="137"/>
      <c r="E7" s="137"/>
      <c r="F7" s="137"/>
      <c r="G7" s="137"/>
      <c r="H7" s="137"/>
      <c r="I7" s="162"/>
      <c r="J7" s="44"/>
      <c r="K7" s="44"/>
      <c r="L7" s="44"/>
      <c r="M7" s="44"/>
      <c r="N7" s="44"/>
    </row>
    <row r="8" spans="1:14" s="43" customFormat="1" ht="26.4">
      <c r="A8" s="109" t="s">
        <v>18</v>
      </c>
      <c r="B8" s="139"/>
      <c r="C8" s="56" t="s">
        <v>36</v>
      </c>
      <c r="D8" s="9"/>
      <c r="E8" s="9"/>
      <c r="F8" s="9"/>
      <c r="G8" s="61"/>
      <c r="H8" s="11">
        <f>H9</f>
        <v>696971.64497000002</v>
      </c>
      <c r="I8" s="11">
        <f>I9</f>
        <v>690987.74562999979</v>
      </c>
    </row>
    <row r="9" spans="1:14" s="43" customFormat="1" ht="60.6" customHeight="1">
      <c r="A9" s="109"/>
      <c r="B9" s="139"/>
      <c r="C9" s="56" t="s">
        <v>37</v>
      </c>
      <c r="D9" s="9" t="s">
        <v>38</v>
      </c>
      <c r="E9" s="9"/>
      <c r="F9" s="9"/>
      <c r="G9" s="61"/>
      <c r="H9" s="10">
        <f>H10+H54+H61+H66+H79+H86+H58+H82+H69</f>
        <v>696971.64497000002</v>
      </c>
      <c r="I9" s="10">
        <f>I10+I54+I61+I66+I79+I86+I58+I82+I69</f>
        <v>690987.74562999979</v>
      </c>
    </row>
    <row r="10" spans="1:14" s="7" customFormat="1" ht="26.4">
      <c r="A10" s="91" t="s">
        <v>39</v>
      </c>
      <c r="B10" s="72"/>
      <c r="C10" s="4" t="s">
        <v>36</v>
      </c>
      <c r="D10" s="12"/>
      <c r="E10" s="13"/>
      <c r="F10" s="13"/>
      <c r="G10" s="25"/>
      <c r="H10" s="14">
        <f t="shared" ref="H10:I10" si="0">H11</f>
        <v>645683.60141</v>
      </c>
      <c r="I10" s="14">
        <f t="shared" si="0"/>
        <v>640107.05967999983</v>
      </c>
    </row>
    <row r="11" spans="1:14" s="7" customFormat="1" ht="13.2">
      <c r="A11" s="92"/>
      <c r="B11" s="72"/>
      <c r="C11" s="91" t="s">
        <v>37</v>
      </c>
      <c r="D11" s="12" t="s">
        <v>38</v>
      </c>
      <c r="E11" s="13"/>
      <c r="F11" s="13"/>
      <c r="G11" s="25"/>
      <c r="H11" s="14">
        <f>SUM(H12:H53)</f>
        <v>645683.60141</v>
      </c>
      <c r="I11" s="14">
        <f>SUM(I12:I53)</f>
        <v>640107.05967999983</v>
      </c>
    </row>
    <row r="12" spans="1:14" s="7" customFormat="1" ht="25.05" customHeight="1">
      <c r="A12" s="92"/>
      <c r="B12" s="111" t="s">
        <v>364</v>
      </c>
      <c r="C12" s="92"/>
      <c r="D12" s="12" t="s">
        <v>38</v>
      </c>
      <c r="E12" s="13" t="s">
        <v>40</v>
      </c>
      <c r="F12" s="13" t="s">
        <v>210</v>
      </c>
      <c r="G12" s="25" t="s">
        <v>169</v>
      </c>
      <c r="H12" s="14">
        <v>1666.05783</v>
      </c>
      <c r="I12" s="14">
        <v>1666.05783</v>
      </c>
    </row>
    <row r="13" spans="1:14" s="7" customFormat="1" ht="25.05" customHeight="1">
      <c r="A13" s="92"/>
      <c r="B13" s="112"/>
      <c r="C13" s="92"/>
      <c r="D13" s="12" t="s">
        <v>38</v>
      </c>
      <c r="E13" s="13" t="s">
        <v>41</v>
      </c>
      <c r="F13" s="13" t="s">
        <v>210</v>
      </c>
      <c r="G13" s="25" t="s">
        <v>169</v>
      </c>
      <c r="H13" s="14">
        <v>2935.1354700000002</v>
      </c>
      <c r="I13" s="14">
        <v>2935.1354700000002</v>
      </c>
    </row>
    <row r="14" spans="1:14" s="7" customFormat="1" ht="16.8" customHeight="1">
      <c r="A14" s="92"/>
      <c r="B14" s="112"/>
      <c r="C14" s="92"/>
      <c r="D14" s="12" t="s">
        <v>38</v>
      </c>
      <c r="E14" s="13" t="s">
        <v>41</v>
      </c>
      <c r="F14" s="13" t="s">
        <v>210</v>
      </c>
      <c r="G14" s="25" t="s">
        <v>170</v>
      </c>
      <c r="H14" s="14">
        <v>223.72003000000001</v>
      </c>
      <c r="I14" s="14">
        <v>223.72003000000001</v>
      </c>
    </row>
    <row r="15" spans="1:14" s="7" customFormat="1" ht="25.05" customHeight="1">
      <c r="A15" s="92"/>
      <c r="B15" s="122"/>
      <c r="C15" s="92"/>
      <c r="D15" s="12" t="s">
        <v>38</v>
      </c>
      <c r="E15" s="13" t="s">
        <v>324</v>
      </c>
      <c r="F15" s="13" t="s">
        <v>210</v>
      </c>
      <c r="G15" s="25" t="s">
        <v>169</v>
      </c>
      <c r="H15" s="14">
        <v>535.88760000000002</v>
      </c>
      <c r="I15" s="14">
        <v>535.88760000000002</v>
      </c>
    </row>
    <row r="16" spans="1:14" s="7" customFormat="1" ht="96">
      <c r="A16" s="92"/>
      <c r="B16" s="72" t="s">
        <v>365</v>
      </c>
      <c r="C16" s="92"/>
      <c r="D16" s="12" t="s">
        <v>38</v>
      </c>
      <c r="E16" s="13" t="s">
        <v>324</v>
      </c>
      <c r="F16" s="13" t="s">
        <v>211</v>
      </c>
      <c r="G16" s="25" t="s">
        <v>169</v>
      </c>
      <c r="H16" s="14">
        <v>204.29453000000001</v>
      </c>
      <c r="I16" s="14">
        <v>204.29453000000001</v>
      </c>
    </row>
    <row r="17" spans="1:9" s="7" customFormat="1" ht="96">
      <c r="A17" s="92"/>
      <c r="B17" s="72" t="s">
        <v>325</v>
      </c>
      <c r="C17" s="92"/>
      <c r="D17" s="12" t="s">
        <v>38</v>
      </c>
      <c r="E17" s="13" t="s">
        <v>324</v>
      </c>
      <c r="F17" s="13" t="s">
        <v>326</v>
      </c>
      <c r="G17" s="25" t="s">
        <v>169</v>
      </c>
      <c r="H17" s="14">
        <v>674</v>
      </c>
      <c r="I17" s="14">
        <v>674</v>
      </c>
    </row>
    <row r="18" spans="1:9" s="7" customFormat="1" ht="72">
      <c r="A18" s="92"/>
      <c r="B18" s="72" t="s">
        <v>363</v>
      </c>
      <c r="C18" s="92"/>
      <c r="D18" s="12" t="s">
        <v>38</v>
      </c>
      <c r="E18" s="13" t="s">
        <v>42</v>
      </c>
      <c r="F18" s="13" t="s">
        <v>327</v>
      </c>
      <c r="G18" s="25" t="s">
        <v>290</v>
      </c>
      <c r="H18" s="14">
        <f>1293.5+92.3</f>
        <v>1385.8</v>
      </c>
      <c r="I18" s="14">
        <v>1385.7422300000001</v>
      </c>
    </row>
    <row r="19" spans="1:9" s="7" customFormat="1" ht="108">
      <c r="A19" s="92"/>
      <c r="B19" s="72" t="s">
        <v>328</v>
      </c>
      <c r="C19" s="92"/>
      <c r="D19" s="12" t="s">
        <v>38</v>
      </c>
      <c r="E19" s="13" t="s">
        <v>42</v>
      </c>
      <c r="F19" s="13" t="s">
        <v>329</v>
      </c>
      <c r="G19" s="25" t="s">
        <v>169</v>
      </c>
      <c r="H19" s="14">
        <v>2206.6999999999998</v>
      </c>
      <c r="I19" s="14">
        <v>2206.6999999999998</v>
      </c>
    </row>
    <row r="20" spans="1:9" s="7" customFormat="1" ht="156">
      <c r="A20" s="92"/>
      <c r="B20" s="72" t="s">
        <v>331</v>
      </c>
      <c r="C20" s="92"/>
      <c r="D20" s="12" t="s">
        <v>38</v>
      </c>
      <c r="E20" s="13" t="s">
        <v>42</v>
      </c>
      <c r="F20" s="13" t="s">
        <v>330</v>
      </c>
      <c r="G20" s="25" t="s">
        <v>172</v>
      </c>
      <c r="H20" s="14">
        <v>326.89999999999998</v>
      </c>
      <c r="I20" s="14">
        <v>281.30101999999999</v>
      </c>
    </row>
    <row r="21" spans="1:9" s="7" customFormat="1" ht="180">
      <c r="A21" s="92"/>
      <c r="B21" s="72" t="s">
        <v>332</v>
      </c>
      <c r="C21" s="92"/>
      <c r="D21" s="12" t="s">
        <v>38</v>
      </c>
      <c r="E21" s="13" t="s">
        <v>40</v>
      </c>
      <c r="F21" s="13" t="s">
        <v>213</v>
      </c>
      <c r="G21" s="25" t="s">
        <v>169</v>
      </c>
      <c r="H21" s="14">
        <v>36176.199999999997</v>
      </c>
      <c r="I21" s="14">
        <v>36176.199999999997</v>
      </c>
    </row>
    <row r="22" spans="1:9" s="7" customFormat="1" ht="180">
      <c r="A22" s="92"/>
      <c r="B22" s="73" t="s">
        <v>333</v>
      </c>
      <c r="C22" s="92"/>
      <c r="D22" s="12" t="s">
        <v>38</v>
      </c>
      <c r="E22" s="13" t="s">
        <v>41</v>
      </c>
      <c r="F22" s="13" t="s">
        <v>214</v>
      </c>
      <c r="G22" s="25" t="s">
        <v>293</v>
      </c>
      <c r="H22" s="14">
        <v>43129.599999999999</v>
      </c>
      <c r="I22" s="14">
        <v>43099.6</v>
      </c>
    </row>
    <row r="23" spans="1:9" s="7" customFormat="1" ht="84">
      <c r="A23" s="92"/>
      <c r="B23" s="73" t="s">
        <v>334</v>
      </c>
      <c r="C23" s="92"/>
      <c r="D23" s="12" t="s">
        <v>38</v>
      </c>
      <c r="E23" s="13" t="s">
        <v>42</v>
      </c>
      <c r="F23" s="13" t="s">
        <v>335</v>
      </c>
      <c r="G23" s="25" t="s">
        <v>172</v>
      </c>
      <c r="H23" s="14">
        <v>2708.7</v>
      </c>
      <c r="I23" s="14">
        <v>2624.2759999999998</v>
      </c>
    </row>
    <row r="24" spans="1:9" s="7" customFormat="1" ht="120">
      <c r="A24" s="92"/>
      <c r="B24" s="72" t="s">
        <v>337</v>
      </c>
      <c r="C24" s="92"/>
      <c r="D24" s="12" t="s">
        <v>38</v>
      </c>
      <c r="E24" s="13" t="s">
        <v>43</v>
      </c>
      <c r="F24" s="13" t="s">
        <v>212</v>
      </c>
      <c r="G24" s="25" t="s">
        <v>169</v>
      </c>
      <c r="H24" s="14">
        <v>614.29999999999995</v>
      </c>
      <c r="I24" s="14">
        <v>573.78107</v>
      </c>
    </row>
    <row r="25" spans="1:9" s="7" customFormat="1" ht="84">
      <c r="A25" s="92"/>
      <c r="B25" s="72" t="s">
        <v>336</v>
      </c>
      <c r="C25" s="92"/>
      <c r="D25" s="12" t="s">
        <v>38</v>
      </c>
      <c r="E25" s="13" t="s">
        <v>44</v>
      </c>
      <c r="F25" s="13" t="s">
        <v>215</v>
      </c>
      <c r="G25" s="25" t="s">
        <v>216</v>
      </c>
      <c r="H25" s="14">
        <v>3412.8</v>
      </c>
      <c r="I25" s="14">
        <v>3298.8773099999999</v>
      </c>
    </row>
    <row r="26" spans="1:9" s="7" customFormat="1" ht="84">
      <c r="A26" s="92"/>
      <c r="B26" s="72" t="s">
        <v>338</v>
      </c>
      <c r="C26" s="92"/>
      <c r="D26" s="12" t="s">
        <v>38</v>
      </c>
      <c r="E26" s="13" t="s">
        <v>41</v>
      </c>
      <c r="F26" s="13" t="s">
        <v>339</v>
      </c>
      <c r="G26" s="25" t="s">
        <v>172</v>
      </c>
      <c r="H26" s="14">
        <v>3975.2</v>
      </c>
      <c r="I26" s="14">
        <v>3975.2</v>
      </c>
    </row>
    <row r="27" spans="1:9" s="7" customFormat="1" ht="60">
      <c r="A27" s="92"/>
      <c r="B27" s="74" t="s">
        <v>340</v>
      </c>
      <c r="C27" s="92"/>
      <c r="D27" s="12" t="s">
        <v>38</v>
      </c>
      <c r="E27" s="13" t="s">
        <v>41</v>
      </c>
      <c r="F27" s="13" t="s">
        <v>306</v>
      </c>
      <c r="G27" s="25" t="s">
        <v>176</v>
      </c>
      <c r="H27" s="14">
        <v>2698.4</v>
      </c>
      <c r="I27" s="14">
        <v>2698.4</v>
      </c>
    </row>
    <row r="28" spans="1:9" s="7" customFormat="1" ht="67.2" customHeight="1">
      <c r="A28" s="92"/>
      <c r="B28" s="111" t="s">
        <v>220</v>
      </c>
      <c r="C28" s="92"/>
      <c r="D28" s="12" t="s">
        <v>38</v>
      </c>
      <c r="E28" s="13" t="s">
        <v>41</v>
      </c>
      <c r="F28" s="13" t="s">
        <v>217</v>
      </c>
      <c r="G28" s="25" t="s">
        <v>173</v>
      </c>
      <c r="H28" s="14">
        <v>196112.93299999999</v>
      </c>
      <c r="I28" s="14">
        <v>195510.47271999999</v>
      </c>
    </row>
    <row r="29" spans="1:9" s="7" customFormat="1" ht="67.2" customHeight="1">
      <c r="A29" s="92"/>
      <c r="B29" s="113"/>
      <c r="C29" s="92"/>
      <c r="D29" s="12" t="s">
        <v>38</v>
      </c>
      <c r="E29" s="13" t="s">
        <v>41</v>
      </c>
      <c r="F29" s="13" t="s">
        <v>217</v>
      </c>
      <c r="G29" s="25" t="s">
        <v>174</v>
      </c>
      <c r="H29" s="14">
        <v>18288.366999999998</v>
      </c>
      <c r="I29" s="14">
        <v>18288.366999999998</v>
      </c>
    </row>
    <row r="30" spans="1:9" s="7" customFormat="1" ht="63.6" customHeight="1">
      <c r="A30" s="92"/>
      <c r="B30" s="111" t="s">
        <v>525</v>
      </c>
      <c r="C30" s="92"/>
      <c r="D30" s="12" t="s">
        <v>38</v>
      </c>
      <c r="E30" s="13" t="s">
        <v>43</v>
      </c>
      <c r="F30" s="13" t="s">
        <v>218</v>
      </c>
      <c r="G30" s="25" t="s">
        <v>169</v>
      </c>
      <c r="H30" s="14">
        <v>9983.8979999999992</v>
      </c>
      <c r="I30" s="14">
        <v>7546.1468400000003</v>
      </c>
    </row>
    <row r="31" spans="1:9" s="7" customFormat="1" ht="57.6" customHeight="1">
      <c r="A31" s="92"/>
      <c r="B31" s="113"/>
      <c r="C31" s="92"/>
      <c r="D31" s="12" t="s">
        <v>38</v>
      </c>
      <c r="E31" s="13" t="s">
        <v>43</v>
      </c>
      <c r="F31" s="13" t="s">
        <v>218</v>
      </c>
      <c r="G31" s="25" t="s">
        <v>170</v>
      </c>
      <c r="H31" s="14">
        <v>1135.502</v>
      </c>
      <c r="I31" s="14">
        <v>1133.62816</v>
      </c>
    </row>
    <row r="32" spans="1:9" s="7" customFormat="1" ht="180">
      <c r="A32" s="92"/>
      <c r="B32" s="72" t="s">
        <v>341</v>
      </c>
      <c r="C32" s="92"/>
      <c r="D32" s="12" t="s">
        <v>38</v>
      </c>
      <c r="E32" s="13" t="s">
        <v>40</v>
      </c>
      <c r="F32" s="13" t="s">
        <v>219</v>
      </c>
      <c r="G32" s="25" t="s">
        <v>173</v>
      </c>
      <c r="H32" s="14">
        <v>77990.3</v>
      </c>
      <c r="I32" s="14">
        <v>77990.3</v>
      </c>
    </row>
    <row r="33" spans="1:9" s="7" customFormat="1" ht="60">
      <c r="A33" s="92"/>
      <c r="B33" s="72" t="s">
        <v>343</v>
      </c>
      <c r="C33" s="92"/>
      <c r="D33" s="12" t="s">
        <v>38</v>
      </c>
      <c r="E33" s="13" t="s">
        <v>40</v>
      </c>
      <c r="F33" s="13" t="s">
        <v>342</v>
      </c>
      <c r="G33" s="25" t="s">
        <v>172</v>
      </c>
      <c r="H33" s="14">
        <v>1635.316</v>
      </c>
      <c r="I33" s="14">
        <v>1635.316</v>
      </c>
    </row>
    <row r="34" spans="1:9" s="7" customFormat="1" ht="21" customHeight="1">
      <c r="A34" s="92"/>
      <c r="B34" s="111" t="s">
        <v>344</v>
      </c>
      <c r="C34" s="92"/>
      <c r="D34" s="12" t="s">
        <v>38</v>
      </c>
      <c r="E34" s="13" t="s">
        <v>40</v>
      </c>
      <c r="F34" s="13" t="s">
        <v>221</v>
      </c>
      <c r="G34" s="25" t="s">
        <v>169</v>
      </c>
      <c r="H34" s="14">
        <v>68662.419410000002</v>
      </c>
      <c r="I34" s="14">
        <v>68055.536189999999</v>
      </c>
    </row>
    <row r="35" spans="1:9" s="7" customFormat="1" ht="19.8" customHeight="1">
      <c r="A35" s="92"/>
      <c r="B35" s="112"/>
      <c r="C35" s="92"/>
      <c r="D35" s="12" t="s">
        <v>38</v>
      </c>
      <c r="E35" s="13" t="s">
        <v>41</v>
      </c>
      <c r="F35" s="13" t="s">
        <v>221</v>
      </c>
      <c r="G35" s="25" t="s">
        <v>293</v>
      </c>
      <c r="H35" s="14">
        <v>117885.58895999999</v>
      </c>
      <c r="I35" s="14">
        <v>116720.24725</v>
      </c>
    </row>
    <row r="36" spans="1:9" s="7" customFormat="1" ht="23.4" customHeight="1">
      <c r="A36" s="92"/>
      <c r="B36" s="117"/>
      <c r="C36" s="92"/>
      <c r="D36" s="12" t="s">
        <v>38</v>
      </c>
      <c r="E36" s="13" t="s">
        <v>324</v>
      </c>
      <c r="F36" s="13" t="s">
        <v>221</v>
      </c>
      <c r="G36" s="25" t="s">
        <v>169</v>
      </c>
      <c r="H36" s="14">
        <v>35807.993139999999</v>
      </c>
      <c r="I36" s="14">
        <v>35603.104619999998</v>
      </c>
    </row>
    <row r="37" spans="1:9" s="7" customFormat="1" ht="22.8" customHeight="1">
      <c r="A37" s="92"/>
      <c r="B37" s="114" t="s">
        <v>345</v>
      </c>
      <c r="C37" s="92"/>
      <c r="D37" s="12" t="s">
        <v>38</v>
      </c>
      <c r="E37" s="13" t="s">
        <v>40</v>
      </c>
      <c r="F37" s="13" t="s">
        <v>291</v>
      </c>
      <c r="G37" s="25" t="s">
        <v>172</v>
      </c>
      <c r="H37" s="14">
        <v>1910.0319999999999</v>
      </c>
      <c r="I37" s="14">
        <v>1848.18676</v>
      </c>
    </row>
    <row r="38" spans="1:9" s="7" customFormat="1" ht="21" customHeight="1">
      <c r="A38" s="92"/>
      <c r="B38" s="123"/>
      <c r="C38" s="92"/>
      <c r="D38" s="12" t="s">
        <v>38</v>
      </c>
      <c r="E38" s="13" t="s">
        <v>41</v>
      </c>
      <c r="F38" s="13" t="s">
        <v>291</v>
      </c>
      <c r="G38" s="25" t="s">
        <v>176</v>
      </c>
      <c r="H38" s="14">
        <v>5007.6682000000001</v>
      </c>
      <c r="I38" s="14">
        <v>4869.4046900000003</v>
      </c>
    </row>
    <row r="39" spans="1:9" s="7" customFormat="1" ht="19.2" customHeight="1">
      <c r="A39" s="92"/>
      <c r="B39" s="116"/>
      <c r="C39" s="92"/>
      <c r="D39" s="12" t="s">
        <v>38</v>
      </c>
      <c r="E39" s="13" t="s">
        <v>324</v>
      </c>
      <c r="F39" s="13" t="s">
        <v>291</v>
      </c>
      <c r="G39" s="25" t="s">
        <v>172</v>
      </c>
      <c r="H39" s="14">
        <v>512.47802000000001</v>
      </c>
      <c r="I39" s="14">
        <v>512.47802000000001</v>
      </c>
    </row>
    <row r="40" spans="1:9" s="7" customFormat="1" ht="72">
      <c r="A40" s="92"/>
      <c r="B40" s="73" t="s">
        <v>346</v>
      </c>
      <c r="C40" s="92"/>
      <c r="D40" s="12" t="s">
        <v>38</v>
      </c>
      <c r="E40" s="13" t="s">
        <v>46</v>
      </c>
      <c r="F40" s="13" t="s">
        <v>222</v>
      </c>
      <c r="G40" s="25" t="s">
        <v>172</v>
      </c>
      <c r="H40" s="14">
        <v>600</v>
      </c>
      <c r="I40" s="14">
        <v>600</v>
      </c>
    </row>
    <row r="41" spans="1:9" s="7" customFormat="1" ht="72">
      <c r="A41" s="92"/>
      <c r="B41" s="75" t="s">
        <v>347</v>
      </c>
      <c r="C41" s="92"/>
      <c r="D41" s="12" t="s">
        <v>38</v>
      </c>
      <c r="E41" s="13" t="s">
        <v>42</v>
      </c>
      <c r="F41" s="13" t="s">
        <v>223</v>
      </c>
      <c r="G41" s="25" t="s">
        <v>172</v>
      </c>
      <c r="H41" s="14">
        <v>490</v>
      </c>
      <c r="I41" s="14">
        <v>490</v>
      </c>
    </row>
    <row r="42" spans="1:9" s="7" customFormat="1" ht="60">
      <c r="A42" s="92"/>
      <c r="B42" s="72" t="s">
        <v>348</v>
      </c>
      <c r="C42" s="92"/>
      <c r="D42" s="12" t="s">
        <v>38</v>
      </c>
      <c r="E42" s="13" t="s">
        <v>41</v>
      </c>
      <c r="F42" s="13" t="s">
        <v>349</v>
      </c>
      <c r="G42" s="25" t="s">
        <v>172</v>
      </c>
      <c r="H42" s="14">
        <v>4275</v>
      </c>
      <c r="I42" s="14">
        <v>4253.625</v>
      </c>
    </row>
    <row r="43" spans="1:9" s="7" customFormat="1" ht="34.200000000000003" customHeight="1">
      <c r="A43" s="92"/>
      <c r="B43" s="111" t="s">
        <v>350</v>
      </c>
      <c r="C43" s="92"/>
      <c r="D43" s="12" t="s">
        <v>38</v>
      </c>
      <c r="E43" s="13" t="s">
        <v>40</v>
      </c>
      <c r="F43" s="13" t="s">
        <v>224</v>
      </c>
      <c r="G43" s="25" t="s">
        <v>172</v>
      </c>
      <c r="H43" s="14">
        <v>5.3627599999999997</v>
      </c>
      <c r="I43" s="14">
        <v>5.34755</v>
      </c>
    </row>
    <row r="44" spans="1:9" s="7" customFormat="1" ht="29.4" customHeight="1">
      <c r="A44" s="92"/>
      <c r="B44" s="122"/>
      <c r="C44" s="92"/>
      <c r="D44" s="12" t="s">
        <v>38</v>
      </c>
      <c r="E44" s="13" t="s">
        <v>41</v>
      </c>
      <c r="F44" s="13" t="s">
        <v>224</v>
      </c>
      <c r="G44" s="25" t="s">
        <v>172</v>
      </c>
      <c r="H44" s="14">
        <v>11.405110000000001</v>
      </c>
      <c r="I44" s="14">
        <v>10.087389999999999</v>
      </c>
    </row>
    <row r="45" spans="1:9" s="7" customFormat="1" ht="33.6" customHeight="1">
      <c r="A45" s="92"/>
      <c r="B45" s="117"/>
      <c r="C45" s="92"/>
      <c r="D45" s="12" t="s">
        <v>38</v>
      </c>
      <c r="E45" s="13" t="s">
        <v>324</v>
      </c>
      <c r="F45" s="13" t="s">
        <v>224</v>
      </c>
      <c r="G45" s="25" t="s">
        <v>172</v>
      </c>
      <c r="H45" s="14">
        <v>3.8123499999999999</v>
      </c>
      <c r="I45" s="14">
        <v>3.8119200000000002</v>
      </c>
    </row>
    <row r="46" spans="1:9" s="7" customFormat="1" ht="50.4" customHeight="1">
      <c r="A46" s="92"/>
      <c r="B46" s="111" t="s">
        <v>351</v>
      </c>
      <c r="C46" s="92"/>
      <c r="D46" s="12" t="s">
        <v>38</v>
      </c>
      <c r="E46" s="13" t="s">
        <v>40</v>
      </c>
      <c r="F46" s="13" t="s">
        <v>292</v>
      </c>
      <c r="G46" s="62" t="s">
        <v>169</v>
      </c>
      <c r="H46" s="14">
        <v>37</v>
      </c>
      <c r="I46" s="14">
        <v>37</v>
      </c>
    </row>
    <row r="47" spans="1:9" s="7" customFormat="1" ht="51.6" customHeight="1">
      <c r="A47" s="92"/>
      <c r="B47" s="117"/>
      <c r="C47" s="92"/>
      <c r="D47" s="12" t="s">
        <v>38</v>
      </c>
      <c r="E47" s="13" t="s">
        <v>41</v>
      </c>
      <c r="F47" s="13" t="s">
        <v>292</v>
      </c>
      <c r="G47" s="62" t="s">
        <v>169</v>
      </c>
      <c r="H47" s="14">
        <v>38</v>
      </c>
      <c r="I47" s="14">
        <v>38</v>
      </c>
    </row>
    <row r="48" spans="1:9" s="7" customFormat="1" ht="84">
      <c r="A48" s="92"/>
      <c r="B48" s="76" t="s">
        <v>352</v>
      </c>
      <c r="C48" s="92"/>
      <c r="D48" s="12" t="s">
        <v>38</v>
      </c>
      <c r="E48" s="13" t="s">
        <v>42</v>
      </c>
      <c r="F48" s="13" t="s">
        <v>353</v>
      </c>
      <c r="G48" s="62" t="s">
        <v>293</v>
      </c>
      <c r="H48" s="14">
        <v>593.91499999999996</v>
      </c>
      <c r="I48" s="14">
        <v>593.91499999999996</v>
      </c>
    </row>
    <row r="49" spans="1:9" s="7" customFormat="1" ht="120">
      <c r="A49" s="92"/>
      <c r="B49" s="72" t="s">
        <v>354</v>
      </c>
      <c r="C49" s="92"/>
      <c r="D49" s="12" t="s">
        <v>38</v>
      </c>
      <c r="E49" s="13" t="s">
        <v>42</v>
      </c>
      <c r="F49" s="25" t="s">
        <v>355</v>
      </c>
      <c r="G49" s="25" t="s">
        <v>169</v>
      </c>
      <c r="H49" s="14">
        <v>959.84</v>
      </c>
      <c r="I49" s="14">
        <v>959.84</v>
      </c>
    </row>
    <row r="50" spans="1:9" s="7" customFormat="1" ht="168">
      <c r="A50" s="92"/>
      <c r="B50" s="72" t="s">
        <v>356</v>
      </c>
      <c r="C50" s="92"/>
      <c r="D50" s="12" t="s">
        <v>38</v>
      </c>
      <c r="E50" s="13" t="s">
        <v>42</v>
      </c>
      <c r="F50" s="25" t="s">
        <v>294</v>
      </c>
      <c r="G50" s="25" t="s">
        <v>172</v>
      </c>
      <c r="H50" s="14">
        <v>0.32800000000000001</v>
      </c>
      <c r="I50" s="14">
        <v>0.32800000000000001</v>
      </c>
    </row>
    <row r="51" spans="1:9" s="7" customFormat="1" ht="84">
      <c r="A51" s="92"/>
      <c r="B51" s="72" t="s">
        <v>357</v>
      </c>
      <c r="C51" s="92"/>
      <c r="D51" s="12" t="s">
        <v>38</v>
      </c>
      <c r="E51" s="13" t="s">
        <v>42</v>
      </c>
      <c r="F51" s="25" t="s">
        <v>358</v>
      </c>
      <c r="G51" s="25" t="s">
        <v>172</v>
      </c>
      <c r="H51" s="14">
        <v>135.435</v>
      </c>
      <c r="I51" s="14">
        <v>131.214</v>
      </c>
    </row>
    <row r="52" spans="1:9" s="7" customFormat="1" ht="96">
      <c r="A52" s="92"/>
      <c r="B52" s="72" t="s">
        <v>360</v>
      </c>
      <c r="C52" s="92"/>
      <c r="D52" s="12" t="s">
        <v>38</v>
      </c>
      <c r="E52" s="13" t="s">
        <v>41</v>
      </c>
      <c r="F52" s="25" t="s">
        <v>359</v>
      </c>
      <c r="G52" s="25" t="s">
        <v>172</v>
      </c>
      <c r="H52" s="14">
        <v>457.47199999999998</v>
      </c>
      <c r="I52" s="14">
        <v>441.68948</v>
      </c>
    </row>
    <row r="53" spans="1:9" s="7" customFormat="1" ht="72">
      <c r="A53" s="92"/>
      <c r="B53" s="74" t="s">
        <v>361</v>
      </c>
      <c r="C53" s="92"/>
      <c r="D53" s="12" t="s">
        <v>38</v>
      </c>
      <c r="E53" s="13" t="s">
        <v>41</v>
      </c>
      <c r="F53" s="25" t="s">
        <v>295</v>
      </c>
      <c r="G53" s="25" t="s">
        <v>172</v>
      </c>
      <c r="H53" s="14">
        <v>269.83999999999997</v>
      </c>
      <c r="I53" s="14">
        <v>269.83999999999997</v>
      </c>
    </row>
    <row r="54" spans="1:9" s="7" customFormat="1" ht="33.6" customHeight="1">
      <c r="A54" s="91" t="s">
        <v>47</v>
      </c>
      <c r="B54" s="111" t="s">
        <v>362</v>
      </c>
      <c r="C54" s="4" t="s">
        <v>36</v>
      </c>
      <c r="D54" s="12"/>
      <c r="E54" s="12"/>
      <c r="F54" s="12"/>
      <c r="G54" s="26"/>
      <c r="H54" s="14">
        <f>H55</f>
        <v>299.14753999999999</v>
      </c>
      <c r="I54" s="14">
        <f>I55</f>
        <v>299.14753999999999</v>
      </c>
    </row>
    <row r="55" spans="1:9" s="7" customFormat="1" ht="13.2" customHeight="1">
      <c r="A55" s="92"/>
      <c r="B55" s="112"/>
      <c r="C55" s="4" t="s">
        <v>48</v>
      </c>
      <c r="D55" s="12"/>
      <c r="E55" s="12"/>
      <c r="F55" s="12"/>
      <c r="G55" s="26"/>
      <c r="H55" s="14">
        <f>H56+H57</f>
        <v>299.14753999999999</v>
      </c>
      <c r="I55" s="14">
        <f>I56+I57</f>
        <v>299.14753999999999</v>
      </c>
    </row>
    <row r="56" spans="1:9" s="7" customFormat="1" ht="17.399999999999999" customHeight="1">
      <c r="A56" s="92"/>
      <c r="B56" s="112"/>
      <c r="C56" s="91" t="s">
        <v>49</v>
      </c>
      <c r="D56" s="12" t="s">
        <v>38</v>
      </c>
      <c r="E56" s="13" t="s">
        <v>46</v>
      </c>
      <c r="F56" s="13" t="s">
        <v>225</v>
      </c>
      <c r="G56" s="25" t="s">
        <v>226</v>
      </c>
      <c r="H56" s="14">
        <v>278.33636000000001</v>
      </c>
      <c r="I56" s="14">
        <v>278.33636000000001</v>
      </c>
    </row>
    <row r="57" spans="1:9" s="7" customFormat="1" ht="16.8" customHeight="1">
      <c r="A57" s="93"/>
      <c r="B57" s="113"/>
      <c r="C57" s="93"/>
      <c r="D57" s="12" t="s">
        <v>38</v>
      </c>
      <c r="E57" s="13" t="s">
        <v>46</v>
      </c>
      <c r="F57" s="13" t="s">
        <v>225</v>
      </c>
      <c r="G57" s="25" t="s">
        <v>169</v>
      </c>
      <c r="H57" s="14">
        <v>20.81118</v>
      </c>
      <c r="I57" s="14">
        <v>20.81118</v>
      </c>
    </row>
    <row r="58" spans="1:9" s="7" customFormat="1" ht="33" customHeight="1">
      <c r="A58" s="91" t="s">
        <v>50</v>
      </c>
      <c r="B58" s="111" t="s">
        <v>366</v>
      </c>
      <c r="C58" s="21" t="s">
        <v>36</v>
      </c>
      <c r="D58" s="12"/>
      <c r="E58" s="12"/>
      <c r="F58" s="12"/>
      <c r="G58" s="26"/>
      <c r="H58" s="14">
        <f>H59</f>
        <v>273.10000000000002</v>
      </c>
      <c r="I58" s="14">
        <f>I59</f>
        <v>273.10000000000002</v>
      </c>
    </row>
    <row r="59" spans="1:9" s="7" customFormat="1" ht="29.4" customHeight="1">
      <c r="A59" s="92"/>
      <c r="B59" s="112"/>
      <c r="C59" s="21" t="s">
        <v>48</v>
      </c>
      <c r="D59" s="12"/>
      <c r="E59" s="12"/>
      <c r="F59" s="12"/>
      <c r="G59" s="26"/>
      <c r="H59" s="14">
        <v>273.10000000000002</v>
      </c>
      <c r="I59" s="14">
        <v>273.10000000000002</v>
      </c>
    </row>
    <row r="60" spans="1:9" s="7" customFormat="1" ht="58.2" customHeight="1">
      <c r="A60" s="92"/>
      <c r="B60" s="112"/>
      <c r="C60" s="20" t="s">
        <v>49</v>
      </c>
      <c r="D60" s="12" t="s">
        <v>38</v>
      </c>
      <c r="E60" s="13" t="s">
        <v>46</v>
      </c>
      <c r="F60" s="13" t="s">
        <v>367</v>
      </c>
      <c r="G60" s="25" t="s">
        <v>169</v>
      </c>
      <c r="H60" s="14">
        <v>273.10000000000002</v>
      </c>
      <c r="I60" s="14">
        <v>273.10000000000002</v>
      </c>
    </row>
    <row r="61" spans="1:9" s="7" customFormat="1" ht="26.4">
      <c r="A61" s="91" t="s">
        <v>51</v>
      </c>
      <c r="B61" s="111" t="s">
        <v>368</v>
      </c>
      <c r="C61" s="4" t="s">
        <v>36</v>
      </c>
      <c r="D61" s="12"/>
      <c r="E61" s="12"/>
      <c r="F61" s="12"/>
      <c r="G61" s="26"/>
      <c r="H61" s="14">
        <f>H62</f>
        <v>6324.4010000000007</v>
      </c>
      <c r="I61" s="14">
        <f>I62</f>
        <v>6295.5989300000001</v>
      </c>
    </row>
    <row r="62" spans="1:9" s="7" customFormat="1" ht="13.2">
      <c r="A62" s="92"/>
      <c r="B62" s="112"/>
      <c r="C62" s="4" t="s">
        <v>48</v>
      </c>
      <c r="D62" s="12"/>
      <c r="E62" s="12"/>
      <c r="F62" s="12"/>
      <c r="G62" s="26"/>
      <c r="H62" s="14">
        <f>H63+H64+H65</f>
        <v>6324.4010000000007</v>
      </c>
      <c r="I62" s="14">
        <f>I63+I64+I65</f>
        <v>6295.5989300000001</v>
      </c>
    </row>
    <row r="63" spans="1:9" s="7" customFormat="1" ht="26.4">
      <c r="A63" s="92"/>
      <c r="B63" s="112"/>
      <c r="C63" s="91" t="s">
        <v>49</v>
      </c>
      <c r="D63" s="12" t="s">
        <v>38</v>
      </c>
      <c r="E63" s="13" t="s">
        <v>46</v>
      </c>
      <c r="F63" s="13" t="s">
        <v>227</v>
      </c>
      <c r="G63" s="25" t="s">
        <v>251</v>
      </c>
      <c r="H63" s="14">
        <v>4595.9260000000004</v>
      </c>
      <c r="I63" s="14">
        <v>4572.7578299999996</v>
      </c>
    </row>
    <row r="64" spans="1:9" s="7" customFormat="1" ht="13.2">
      <c r="A64" s="92"/>
      <c r="B64" s="112"/>
      <c r="C64" s="92"/>
      <c r="D64" s="12" t="s">
        <v>38</v>
      </c>
      <c r="E64" s="13" t="s">
        <v>46</v>
      </c>
      <c r="F64" s="13" t="s">
        <v>227</v>
      </c>
      <c r="G64" s="25" t="s">
        <v>177</v>
      </c>
      <c r="H64" s="14">
        <v>1696.6389999999999</v>
      </c>
      <c r="I64" s="14">
        <v>1691.8051</v>
      </c>
    </row>
    <row r="65" spans="1:9" s="7" customFormat="1" ht="13.2">
      <c r="A65" s="92"/>
      <c r="B65" s="113"/>
      <c r="C65" s="93"/>
      <c r="D65" s="12" t="s">
        <v>38</v>
      </c>
      <c r="E65" s="13" t="s">
        <v>46</v>
      </c>
      <c r="F65" s="13" t="s">
        <v>227</v>
      </c>
      <c r="G65" s="25" t="s">
        <v>181</v>
      </c>
      <c r="H65" s="14">
        <v>31.835999999999999</v>
      </c>
      <c r="I65" s="14">
        <v>31.036000000000001</v>
      </c>
    </row>
    <row r="66" spans="1:9" s="7" customFormat="1" ht="26.4">
      <c r="A66" s="91" t="s">
        <v>52</v>
      </c>
      <c r="B66" s="111" t="s">
        <v>369</v>
      </c>
      <c r="C66" s="4" t="s">
        <v>36</v>
      </c>
      <c r="D66" s="12"/>
      <c r="E66" s="12"/>
      <c r="F66" s="12"/>
      <c r="G66" s="26"/>
      <c r="H66" s="14">
        <f>H67</f>
        <v>345.697</v>
      </c>
      <c r="I66" s="14">
        <f>I67</f>
        <v>309.83166</v>
      </c>
    </row>
    <row r="67" spans="1:9" s="7" customFormat="1" ht="13.2">
      <c r="A67" s="92"/>
      <c r="B67" s="112"/>
      <c r="C67" s="4" t="s">
        <v>48</v>
      </c>
      <c r="D67" s="12"/>
      <c r="E67" s="12"/>
      <c r="F67" s="12"/>
      <c r="G67" s="26"/>
      <c r="H67" s="14">
        <f>H68</f>
        <v>345.697</v>
      </c>
      <c r="I67" s="14">
        <f>I68</f>
        <v>309.83166</v>
      </c>
    </row>
    <row r="68" spans="1:9" s="7" customFormat="1" ht="39.6">
      <c r="A68" s="93"/>
      <c r="B68" s="113"/>
      <c r="C68" s="33" t="s">
        <v>49</v>
      </c>
      <c r="D68" s="12" t="s">
        <v>38</v>
      </c>
      <c r="E68" s="13" t="s">
        <v>46</v>
      </c>
      <c r="F68" s="13" t="s">
        <v>370</v>
      </c>
      <c r="G68" s="25" t="s">
        <v>228</v>
      </c>
      <c r="H68" s="14">
        <v>345.697</v>
      </c>
      <c r="I68" s="14">
        <v>309.83166</v>
      </c>
    </row>
    <row r="69" spans="1:9" s="7" customFormat="1" ht="27" customHeight="1">
      <c r="A69" s="91" t="s">
        <v>53</v>
      </c>
      <c r="B69" s="112" t="s">
        <v>376</v>
      </c>
      <c r="C69" s="34" t="s">
        <v>36</v>
      </c>
      <c r="D69" s="12"/>
      <c r="E69" s="12"/>
      <c r="F69" s="12"/>
      <c r="G69" s="26"/>
      <c r="H69" s="14">
        <f>H70</f>
        <v>43841.91444</v>
      </c>
      <c r="I69" s="14">
        <f>I70</f>
        <v>43616.544039999993</v>
      </c>
    </row>
    <row r="70" spans="1:9" s="7" customFormat="1" ht="24" customHeight="1">
      <c r="A70" s="119"/>
      <c r="B70" s="122"/>
      <c r="C70" s="34" t="s">
        <v>48</v>
      </c>
      <c r="D70" s="12"/>
      <c r="E70" s="12"/>
      <c r="F70" s="12"/>
      <c r="G70" s="26"/>
      <c r="H70" s="14">
        <f>H71+H72+H73+H74+H75+H76+H77+H78</f>
        <v>43841.91444</v>
      </c>
      <c r="I70" s="14">
        <f>I71+I72+I73+I74+I75+I76+I77+I78</f>
        <v>43616.544039999993</v>
      </c>
    </row>
    <row r="71" spans="1:9" s="7" customFormat="1" ht="39.6">
      <c r="A71" s="119"/>
      <c r="B71" s="122"/>
      <c r="C71" s="35" t="s">
        <v>49</v>
      </c>
      <c r="D71" s="12" t="s">
        <v>38</v>
      </c>
      <c r="E71" s="13" t="s">
        <v>46</v>
      </c>
      <c r="F71" s="13" t="s">
        <v>377</v>
      </c>
      <c r="G71" s="25" t="s">
        <v>378</v>
      </c>
      <c r="H71" s="14">
        <v>20750.21444</v>
      </c>
      <c r="I71" s="14">
        <v>20719.504919999999</v>
      </c>
    </row>
    <row r="72" spans="1:9" s="7" customFormat="1" ht="13.2">
      <c r="A72" s="119"/>
      <c r="B72" s="122"/>
      <c r="C72" s="35"/>
      <c r="D72" s="12" t="s">
        <v>38</v>
      </c>
      <c r="E72" s="13" t="s">
        <v>46</v>
      </c>
      <c r="F72" s="13" t="s">
        <v>377</v>
      </c>
      <c r="G72" s="25" t="s">
        <v>313</v>
      </c>
      <c r="H72" s="14">
        <v>125.92968</v>
      </c>
      <c r="I72" s="14">
        <v>120.07968</v>
      </c>
    </row>
    <row r="73" spans="1:9" s="7" customFormat="1" ht="13.2">
      <c r="A73" s="119"/>
      <c r="B73" s="122"/>
      <c r="C73" s="35"/>
      <c r="D73" s="12" t="s">
        <v>38</v>
      </c>
      <c r="E73" s="13" t="s">
        <v>46</v>
      </c>
      <c r="F73" s="13" t="s">
        <v>377</v>
      </c>
      <c r="G73" s="25" t="s">
        <v>379</v>
      </c>
      <c r="H73" s="14">
        <v>6377.8615499999996</v>
      </c>
      <c r="I73" s="14">
        <v>6356.6485599999996</v>
      </c>
    </row>
    <row r="74" spans="1:9" s="7" customFormat="1" ht="13.2">
      <c r="A74" s="119"/>
      <c r="B74" s="122"/>
      <c r="C74" s="35"/>
      <c r="D74" s="12" t="s">
        <v>38</v>
      </c>
      <c r="E74" s="13" t="s">
        <v>46</v>
      </c>
      <c r="F74" s="13" t="s">
        <v>377</v>
      </c>
      <c r="G74" s="25" t="s">
        <v>177</v>
      </c>
      <c r="H74" s="14">
        <v>12344.82137</v>
      </c>
      <c r="I74" s="14">
        <v>12250.137070000001</v>
      </c>
    </row>
    <row r="75" spans="1:9" s="7" customFormat="1" ht="13.2">
      <c r="A75" s="119"/>
      <c r="B75" s="122"/>
      <c r="C75" s="35"/>
      <c r="D75" s="12" t="s">
        <v>38</v>
      </c>
      <c r="E75" s="13" t="s">
        <v>46</v>
      </c>
      <c r="F75" s="13" t="s">
        <v>377</v>
      </c>
      <c r="G75" s="25" t="s">
        <v>169</v>
      </c>
      <c r="H75" s="14">
        <v>4128.4373999999998</v>
      </c>
      <c r="I75" s="14">
        <v>4062.7358100000001</v>
      </c>
    </row>
    <row r="76" spans="1:9" s="7" customFormat="1" ht="13.2">
      <c r="A76" s="119"/>
      <c r="B76" s="122"/>
      <c r="C76" s="35"/>
      <c r="D76" s="12" t="s">
        <v>38</v>
      </c>
      <c r="E76" s="13" t="s">
        <v>46</v>
      </c>
      <c r="F76" s="13" t="s">
        <v>377</v>
      </c>
      <c r="G76" s="25" t="s">
        <v>380</v>
      </c>
      <c r="H76" s="14">
        <v>18.167999999999999</v>
      </c>
      <c r="I76" s="14">
        <v>18.167999999999999</v>
      </c>
    </row>
    <row r="77" spans="1:9" s="7" customFormat="1" ht="13.2">
      <c r="A77" s="119"/>
      <c r="B77" s="122"/>
      <c r="C77" s="35"/>
      <c r="D77" s="12" t="s">
        <v>38</v>
      </c>
      <c r="E77" s="13" t="s">
        <v>46</v>
      </c>
      <c r="F77" s="13" t="s">
        <v>377</v>
      </c>
      <c r="G77" s="25" t="s">
        <v>311</v>
      </c>
      <c r="H77" s="14">
        <v>38.572000000000003</v>
      </c>
      <c r="I77" s="14">
        <v>33.021999999999998</v>
      </c>
    </row>
    <row r="78" spans="1:9" s="7" customFormat="1" ht="13.2">
      <c r="A78" s="120"/>
      <c r="B78" s="117"/>
      <c r="C78" s="35"/>
      <c r="D78" s="12" t="s">
        <v>38</v>
      </c>
      <c r="E78" s="13" t="s">
        <v>46</v>
      </c>
      <c r="F78" s="13" t="s">
        <v>377</v>
      </c>
      <c r="G78" s="25" t="s">
        <v>184</v>
      </c>
      <c r="H78" s="14">
        <v>57.91</v>
      </c>
      <c r="I78" s="14">
        <v>56.247999999999998</v>
      </c>
    </row>
    <row r="79" spans="1:9" s="7" customFormat="1" ht="26.4">
      <c r="A79" s="91" t="s">
        <v>54</v>
      </c>
      <c r="B79" s="111" t="s">
        <v>371</v>
      </c>
      <c r="C79" s="4" t="s">
        <v>36</v>
      </c>
      <c r="D79" s="12"/>
      <c r="E79" s="12"/>
      <c r="F79" s="12"/>
      <c r="G79" s="26"/>
      <c r="H79" s="14">
        <f>H80</f>
        <v>78.644000000000005</v>
      </c>
      <c r="I79" s="14">
        <f>I80</f>
        <v>78.644000000000005</v>
      </c>
    </row>
    <row r="80" spans="1:9" s="7" customFormat="1" ht="13.2">
      <c r="A80" s="92"/>
      <c r="B80" s="112"/>
      <c r="C80" s="4" t="s">
        <v>48</v>
      </c>
      <c r="D80" s="12"/>
      <c r="E80" s="12"/>
      <c r="F80" s="12"/>
      <c r="G80" s="26"/>
      <c r="H80" s="14">
        <f>H81</f>
        <v>78.644000000000005</v>
      </c>
      <c r="I80" s="14">
        <f>I81</f>
        <v>78.644000000000005</v>
      </c>
    </row>
    <row r="81" spans="1:9" s="7" customFormat="1" ht="39.6">
      <c r="A81" s="92"/>
      <c r="B81" s="112"/>
      <c r="C81" s="3" t="s">
        <v>49</v>
      </c>
      <c r="D81" s="12" t="s">
        <v>38</v>
      </c>
      <c r="E81" s="13" t="s">
        <v>46</v>
      </c>
      <c r="F81" s="13" t="s">
        <v>372</v>
      </c>
      <c r="G81" s="25" t="s">
        <v>172</v>
      </c>
      <c r="H81" s="14">
        <v>78.644000000000005</v>
      </c>
      <c r="I81" s="14">
        <v>78.644000000000005</v>
      </c>
    </row>
    <row r="82" spans="1:9" s="7" customFormat="1" ht="30.6" customHeight="1">
      <c r="A82" s="91" t="s">
        <v>55</v>
      </c>
      <c r="B82" s="111" t="s">
        <v>373</v>
      </c>
      <c r="C82" s="21" t="s">
        <v>36</v>
      </c>
      <c r="D82" s="12"/>
      <c r="E82" s="12"/>
      <c r="F82" s="12"/>
      <c r="G82" s="26"/>
      <c r="H82" s="14">
        <f>H83</f>
        <v>7.8197799999999997</v>
      </c>
      <c r="I82" s="14">
        <f>I83</f>
        <v>7.8197799999999997</v>
      </c>
    </row>
    <row r="83" spans="1:9" s="7" customFormat="1" ht="19.2" customHeight="1">
      <c r="A83" s="92"/>
      <c r="B83" s="112"/>
      <c r="C83" s="21" t="s">
        <v>48</v>
      </c>
      <c r="D83" s="12"/>
      <c r="E83" s="12"/>
      <c r="F83" s="12"/>
      <c r="G83" s="26"/>
      <c r="H83" s="14">
        <f>H84+H85</f>
        <v>7.8197799999999997</v>
      </c>
      <c r="I83" s="14">
        <f>I84+I85</f>
        <v>7.8197799999999997</v>
      </c>
    </row>
    <row r="84" spans="1:9" s="7" customFormat="1" ht="21" customHeight="1">
      <c r="A84" s="92"/>
      <c r="B84" s="112"/>
      <c r="C84" s="91" t="s">
        <v>49</v>
      </c>
      <c r="D84" s="12" t="s">
        <v>38</v>
      </c>
      <c r="E84" s="13" t="s">
        <v>46</v>
      </c>
      <c r="F84" s="13" t="s">
        <v>229</v>
      </c>
      <c r="G84" s="25" t="s">
        <v>177</v>
      </c>
      <c r="H84" s="14">
        <v>5.0477600000000002</v>
      </c>
      <c r="I84" s="14">
        <v>5.0477600000000002</v>
      </c>
    </row>
    <row r="85" spans="1:9" s="7" customFormat="1" ht="18.600000000000001" customHeight="1">
      <c r="A85" s="92"/>
      <c r="B85" s="112"/>
      <c r="C85" s="92"/>
      <c r="D85" s="12" t="s">
        <v>38</v>
      </c>
      <c r="E85" s="13" t="s">
        <v>46</v>
      </c>
      <c r="F85" s="13" t="s">
        <v>229</v>
      </c>
      <c r="G85" s="25" t="s">
        <v>172</v>
      </c>
      <c r="H85" s="14">
        <v>2.7720199999999999</v>
      </c>
      <c r="I85" s="14">
        <v>2.7720199999999999</v>
      </c>
    </row>
    <row r="86" spans="1:9" s="7" customFormat="1" ht="30" customHeight="1">
      <c r="A86" s="91" t="s">
        <v>56</v>
      </c>
      <c r="B86" s="111" t="s">
        <v>374</v>
      </c>
      <c r="C86" s="4" t="s">
        <v>36</v>
      </c>
      <c r="D86" s="12"/>
      <c r="E86" s="12"/>
      <c r="F86" s="12"/>
      <c r="G86" s="26"/>
      <c r="H86" s="14">
        <f>H87</f>
        <v>117.3198</v>
      </c>
      <c r="I86" s="14">
        <f>I87</f>
        <v>0</v>
      </c>
    </row>
    <row r="87" spans="1:9" s="43" customFormat="1" ht="19.2" customHeight="1">
      <c r="A87" s="92"/>
      <c r="B87" s="112"/>
      <c r="C87" s="58" t="s">
        <v>48</v>
      </c>
      <c r="D87" s="46"/>
      <c r="E87" s="46"/>
      <c r="F87" s="46"/>
      <c r="G87" s="64"/>
      <c r="H87" s="42">
        <f>H88</f>
        <v>117.3198</v>
      </c>
      <c r="I87" s="42">
        <f>I88</f>
        <v>0</v>
      </c>
    </row>
    <row r="88" spans="1:9" s="43" customFormat="1" ht="17.399999999999999" customHeight="1">
      <c r="A88" s="92"/>
      <c r="B88" s="112"/>
      <c r="C88" s="67"/>
      <c r="D88" s="46" t="s">
        <v>38</v>
      </c>
      <c r="E88" s="65" t="s">
        <v>46</v>
      </c>
      <c r="F88" s="65" t="s">
        <v>375</v>
      </c>
      <c r="G88" s="66" t="s">
        <v>177</v>
      </c>
      <c r="H88" s="42">
        <v>117.3198</v>
      </c>
      <c r="I88" s="42">
        <v>0</v>
      </c>
    </row>
    <row r="89" spans="1:9" s="7" customFormat="1" ht="26.4">
      <c r="A89" s="109" t="s">
        <v>57</v>
      </c>
      <c r="B89" s="129"/>
      <c r="C89" s="8" t="s">
        <v>36</v>
      </c>
      <c r="D89" s="9"/>
      <c r="E89" s="9"/>
      <c r="F89" s="9"/>
      <c r="G89" s="61"/>
      <c r="H89" s="11">
        <f>H90</f>
        <v>117825.44100000004</v>
      </c>
      <c r="I89" s="11">
        <f>I90</f>
        <v>114564.10213213602</v>
      </c>
    </row>
    <row r="90" spans="1:9" s="7" customFormat="1" ht="52.8">
      <c r="A90" s="109"/>
      <c r="B90" s="129"/>
      <c r="C90" s="8" t="s">
        <v>58</v>
      </c>
      <c r="D90" s="9" t="s">
        <v>60</v>
      </c>
      <c r="E90" s="9"/>
      <c r="F90" s="9"/>
      <c r="G90" s="61"/>
      <c r="H90" s="10">
        <f>H91+H107+H132+H146</f>
        <v>117825.44100000004</v>
      </c>
      <c r="I90" s="10">
        <f>I91+I107+I132+I146</f>
        <v>114564.10213213602</v>
      </c>
    </row>
    <row r="91" spans="1:9" s="7" customFormat="1" ht="26.4">
      <c r="A91" s="89" t="s">
        <v>59</v>
      </c>
      <c r="B91" s="72"/>
      <c r="C91" s="4" t="s">
        <v>36</v>
      </c>
      <c r="D91" s="12"/>
      <c r="E91" s="13"/>
      <c r="F91" s="13"/>
      <c r="G91" s="25"/>
      <c r="H91" s="14">
        <f>H92</f>
        <v>17585.013930000001</v>
      </c>
      <c r="I91" s="14">
        <f>I92</f>
        <v>17583.408932136001</v>
      </c>
    </row>
    <row r="92" spans="1:9" s="7" customFormat="1" ht="13.2">
      <c r="A92" s="89"/>
      <c r="B92" s="72"/>
      <c r="C92" s="91" t="s">
        <v>58</v>
      </c>
      <c r="D92" s="12" t="s">
        <v>60</v>
      </c>
      <c r="E92" s="13"/>
      <c r="F92" s="13"/>
      <c r="G92" s="25"/>
      <c r="H92" s="14">
        <f>SUM(H93:H106)</f>
        <v>17585.013930000001</v>
      </c>
      <c r="I92" s="14">
        <f>SUM(I93:I106)</f>
        <v>17583.408932136001</v>
      </c>
    </row>
    <row r="93" spans="1:9" s="7" customFormat="1" ht="72">
      <c r="A93" s="89"/>
      <c r="B93" s="72" t="s">
        <v>381</v>
      </c>
      <c r="C93" s="92"/>
      <c r="D93" s="12" t="s">
        <v>60</v>
      </c>
      <c r="E93" s="13" t="s">
        <v>61</v>
      </c>
      <c r="F93" s="13" t="s">
        <v>230</v>
      </c>
      <c r="G93" s="25" t="s">
        <v>169</v>
      </c>
      <c r="H93" s="14">
        <v>85.846999999999994</v>
      </c>
      <c r="I93" s="14">
        <v>85.846999999999994</v>
      </c>
    </row>
    <row r="94" spans="1:9" s="7" customFormat="1" ht="36.6" customHeight="1">
      <c r="A94" s="89"/>
      <c r="B94" s="114" t="s">
        <v>382</v>
      </c>
      <c r="C94" s="92"/>
      <c r="D94" s="12" t="s">
        <v>60</v>
      </c>
      <c r="E94" s="13" t="s">
        <v>61</v>
      </c>
      <c r="F94" s="13" t="s">
        <v>383</v>
      </c>
      <c r="G94" s="25" t="s">
        <v>182</v>
      </c>
      <c r="H94" s="14">
        <v>228.05731</v>
      </c>
      <c r="I94" s="14">
        <v>228.05731</v>
      </c>
    </row>
    <row r="95" spans="1:9" s="7" customFormat="1" ht="27.6" customHeight="1">
      <c r="A95" s="89"/>
      <c r="B95" s="116"/>
      <c r="C95" s="92"/>
      <c r="D95" s="12" t="s">
        <v>60</v>
      </c>
      <c r="E95" s="13" t="s">
        <v>61</v>
      </c>
      <c r="F95" s="13" t="s">
        <v>383</v>
      </c>
      <c r="G95" s="25" t="s">
        <v>169</v>
      </c>
      <c r="H95" s="14">
        <v>458.94269000000003</v>
      </c>
      <c r="I95" s="14">
        <v>458.94269000000003</v>
      </c>
    </row>
    <row r="96" spans="1:9" s="7" customFormat="1" ht="40.200000000000003" customHeight="1">
      <c r="A96" s="89"/>
      <c r="B96" s="118" t="s">
        <v>397</v>
      </c>
      <c r="C96" s="92"/>
      <c r="D96" s="12" t="s">
        <v>60</v>
      </c>
      <c r="E96" s="13" t="s">
        <v>61</v>
      </c>
      <c r="F96" s="13" t="s">
        <v>398</v>
      </c>
      <c r="G96" s="25" t="s">
        <v>182</v>
      </c>
      <c r="H96" s="14">
        <v>186.74297999999999</v>
      </c>
      <c r="I96" s="14">
        <v>186.74297999999999</v>
      </c>
    </row>
    <row r="97" spans="1:9" s="7" customFormat="1" ht="42" customHeight="1">
      <c r="A97" s="89"/>
      <c r="B97" s="116"/>
      <c r="C97" s="92"/>
      <c r="D97" s="12" t="s">
        <v>60</v>
      </c>
      <c r="E97" s="13" t="s">
        <v>61</v>
      </c>
      <c r="F97" s="13" t="s">
        <v>399</v>
      </c>
      <c r="G97" s="25" t="s">
        <v>169</v>
      </c>
      <c r="H97" s="14">
        <v>3427.30602</v>
      </c>
      <c r="I97" s="14">
        <v>3427.30602</v>
      </c>
    </row>
    <row r="98" spans="1:9" s="7" customFormat="1" ht="48">
      <c r="A98" s="89"/>
      <c r="B98" s="72" t="s">
        <v>384</v>
      </c>
      <c r="C98" s="92"/>
      <c r="D98" s="12" t="s">
        <v>60</v>
      </c>
      <c r="E98" s="13" t="s">
        <v>61</v>
      </c>
      <c r="F98" s="13" t="s">
        <v>385</v>
      </c>
      <c r="G98" s="25" t="s">
        <v>172</v>
      </c>
      <c r="H98" s="14">
        <v>380</v>
      </c>
      <c r="I98" s="14">
        <v>380</v>
      </c>
    </row>
    <row r="99" spans="1:9" s="7" customFormat="1" ht="48">
      <c r="A99" s="89"/>
      <c r="B99" s="72" t="s">
        <v>386</v>
      </c>
      <c r="C99" s="92"/>
      <c r="D99" s="12" t="s">
        <v>60</v>
      </c>
      <c r="E99" s="13" t="s">
        <v>61</v>
      </c>
      <c r="F99" s="13" t="s">
        <v>231</v>
      </c>
      <c r="G99" s="25" t="s">
        <v>169</v>
      </c>
      <c r="H99" s="14">
        <v>12136.333930000001</v>
      </c>
      <c r="I99" s="14">
        <v>12136.333932136</v>
      </c>
    </row>
    <row r="100" spans="1:9" s="7" customFormat="1" ht="48">
      <c r="A100" s="89"/>
      <c r="B100" s="72" t="s">
        <v>387</v>
      </c>
      <c r="C100" s="92"/>
      <c r="D100" s="12" t="s">
        <v>60</v>
      </c>
      <c r="E100" s="13" t="s">
        <v>61</v>
      </c>
      <c r="F100" s="13" t="s">
        <v>232</v>
      </c>
      <c r="G100" s="25" t="s">
        <v>172</v>
      </c>
      <c r="H100" s="14">
        <v>53</v>
      </c>
      <c r="I100" s="14">
        <v>52.15</v>
      </c>
    </row>
    <row r="101" spans="1:9" s="7" customFormat="1" ht="48">
      <c r="A101" s="89"/>
      <c r="B101" s="72" t="s">
        <v>388</v>
      </c>
      <c r="C101" s="92"/>
      <c r="D101" s="12" t="s">
        <v>60</v>
      </c>
      <c r="E101" s="13" t="s">
        <v>42</v>
      </c>
      <c r="F101" s="13" t="s">
        <v>233</v>
      </c>
      <c r="G101" s="25" t="s">
        <v>172</v>
      </c>
      <c r="H101" s="14">
        <v>12</v>
      </c>
      <c r="I101" s="14">
        <v>12</v>
      </c>
    </row>
    <row r="102" spans="1:9" s="7" customFormat="1" ht="84">
      <c r="A102" s="89"/>
      <c r="B102" s="72" t="s">
        <v>389</v>
      </c>
      <c r="C102" s="92"/>
      <c r="D102" s="12" t="s">
        <v>60</v>
      </c>
      <c r="E102" s="13" t="s">
        <v>61</v>
      </c>
      <c r="F102" s="13" t="s">
        <v>234</v>
      </c>
      <c r="G102" s="25" t="s">
        <v>172</v>
      </c>
      <c r="H102" s="14">
        <v>3.02</v>
      </c>
      <c r="I102" s="14">
        <v>2.2650000000000001</v>
      </c>
    </row>
    <row r="103" spans="1:9" s="7" customFormat="1" ht="48">
      <c r="A103" s="89"/>
      <c r="B103" s="72" t="s">
        <v>390</v>
      </c>
      <c r="C103" s="92"/>
      <c r="D103" s="12" t="s">
        <v>60</v>
      </c>
      <c r="E103" s="13" t="s">
        <v>61</v>
      </c>
      <c r="F103" s="13" t="s">
        <v>391</v>
      </c>
      <c r="G103" s="25" t="s">
        <v>169</v>
      </c>
      <c r="H103" s="14">
        <v>80.963999999999999</v>
      </c>
      <c r="I103" s="14">
        <v>80.963999999999999</v>
      </c>
    </row>
    <row r="104" spans="1:9" s="7" customFormat="1" ht="21" customHeight="1">
      <c r="A104" s="89"/>
      <c r="B104" s="114" t="s">
        <v>392</v>
      </c>
      <c r="C104" s="92"/>
      <c r="D104" s="12" t="s">
        <v>60</v>
      </c>
      <c r="E104" s="13" t="s">
        <v>61</v>
      </c>
      <c r="F104" s="13" t="s">
        <v>393</v>
      </c>
      <c r="G104" s="25" t="s">
        <v>121</v>
      </c>
      <c r="H104" s="14">
        <v>200</v>
      </c>
      <c r="I104" s="14">
        <v>200</v>
      </c>
    </row>
    <row r="105" spans="1:9" s="7" customFormat="1" ht="13.2">
      <c r="A105" s="89"/>
      <c r="B105" s="115"/>
      <c r="C105" s="92"/>
      <c r="D105" s="12" t="s">
        <v>60</v>
      </c>
      <c r="E105" s="13" t="s">
        <v>61</v>
      </c>
      <c r="F105" s="13" t="s">
        <v>393</v>
      </c>
      <c r="G105" s="25" t="s">
        <v>169</v>
      </c>
      <c r="H105" s="14">
        <v>316.7</v>
      </c>
      <c r="I105" s="14">
        <v>316.7</v>
      </c>
    </row>
    <row r="106" spans="1:9" s="7" customFormat="1" ht="16.8" customHeight="1">
      <c r="A106" s="89"/>
      <c r="B106" s="116"/>
      <c r="C106" s="92"/>
      <c r="D106" s="12" t="s">
        <v>60</v>
      </c>
      <c r="E106" s="13" t="s">
        <v>61</v>
      </c>
      <c r="F106" s="13" t="s">
        <v>393</v>
      </c>
      <c r="G106" s="25" t="s">
        <v>169</v>
      </c>
      <c r="H106" s="14">
        <v>16.100000000000001</v>
      </c>
      <c r="I106" s="14">
        <v>16.100000000000001</v>
      </c>
    </row>
    <row r="107" spans="1:9" s="7" customFormat="1" ht="26.4">
      <c r="A107" s="91" t="s">
        <v>62</v>
      </c>
      <c r="B107" s="72"/>
      <c r="C107" s="4" t="s">
        <v>36</v>
      </c>
      <c r="D107" s="12"/>
      <c r="E107" s="13"/>
      <c r="F107" s="13"/>
      <c r="G107" s="25"/>
      <c r="H107" s="14">
        <f>H108</f>
        <v>48559.868400000021</v>
      </c>
      <c r="I107" s="14">
        <f>I108</f>
        <v>47168.812630000015</v>
      </c>
    </row>
    <row r="108" spans="1:9" s="7" customFormat="1" ht="13.2">
      <c r="A108" s="92"/>
      <c r="B108" s="72"/>
      <c r="C108" s="94" t="s">
        <v>58</v>
      </c>
      <c r="D108" s="12"/>
      <c r="E108" s="13"/>
      <c r="F108" s="13"/>
      <c r="G108" s="25"/>
      <c r="H108" s="14">
        <f>SUM(H109:H131)</f>
        <v>48559.868400000021</v>
      </c>
      <c r="I108" s="14">
        <f>SUM(I109:I131)</f>
        <v>47168.812630000015</v>
      </c>
    </row>
    <row r="109" spans="1:9" s="7" customFormat="1" ht="72">
      <c r="A109" s="92"/>
      <c r="B109" s="72" t="s">
        <v>394</v>
      </c>
      <c r="C109" s="95"/>
      <c r="D109" s="12" t="s">
        <v>60</v>
      </c>
      <c r="E109" s="13" t="s">
        <v>61</v>
      </c>
      <c r="F109" s="13" t="s">
        <v>235</v>
      </c>
      <c r="G109" s="25" t="s">
        <v>169</v>
      </c>
      <c r="H109" s="14">
        <v>299.16300000000001</v>
      </c>
      <c r="I109" s="14">
        <v>299.16300000000001</v>
      </c>
    </row>
    <row r="110" spans="1:9" s="7" customFormat="1" ht="108">
      <c r="A110" s="92"/>
      <c r="B110" s="72" t="s">
        <v>526</v>
      </c>
      <c r="C110" s="95"/>
      <c r="D110" s="12" t="s">
        <v>60</v>
      </c>
      <c r="E110" s="13" t="s">
        <v>61</v>
      </c>
      <c r="F110" s="13" t="s">
        <v>236</v>
      </c>
      <c r="G110" s="25" t="s">
        <v>169</v>
      </c>
      <c r="H110" s="14">
        <v>72.019000000000005</v>
      </c>
      <c r="I110" s="14">
        <v>72.019000000000005</v>
      </c>
    </row>
    <row r="111" spans="1:9" s="7" customFormat="1" ht="43.8" customHeight="1">
      <c r="A111" s="92"/>
      <c r="B111" s="111" t="s">
        <v>395</v>
      </c>
      <c r="C111" s="95"/>
      <c r="D111" s="12" t="s">
        <v>60</v>
      </c>
      <c r="E111" s="13" t="s">
        <v>61</v>
      </c>
      <c r="F111" s="13" t="s">
        <v>396</v>
      </c>
      <c r="G111" s="25" t="s">
        <v>182</v>
      </c>
      <c r="H111" s="14">
        <v>416.86592999999999</v>
      </c>
      <c r="I111" s="14">
        <v>416.86592999999999</v>
      </c>
    </row>
    <row r="112" spans="1:9" s="7" customFormat="1" ht="43.2" customHeight="1">
      <c r="A112" s="92"/>
      <c r="B112" s="117"/>
      <c r="C112" s="95"/>
      <c r="D112" s="12" t="s">
        <v>60</v>
      </c>
      <c r="E112" s="13" t="s">
        <v>61</v>
      </c>
      <c r="F112" s="13" t="s">
        <v>396</v>
      </c>
      <c r="G112" s="25" t="s">
        <v>169</v>
      </c>
      <c r="H112" s="14">
        <v>5720.6850700000005</v>
      </c>
      <c r="I112" s="14">
        <v>5646.4270699999997</v>
      </c>
    </row>
    <row r="113" spans="1:9" s="7" customFormat="1" ht="60">
      <c r="A113" s="92"/>
      <c r="B113" s="72" t="s">
        <v>400</v>
      </c>
      <c r="C113" s="95"/>
      <c r="D113" s="12" t="s">
        <v>60</v>
      </c>
      <c r="E113" s="13" t="s">
        <v>61</v>
      </c>
      <c r="F113" s="13" t="s">
        <v>401</v>
      </c>
      <c r="G113" s="25" t="s">
        <v>172</v>
      </c>
      <c r="H113" s="14">
        <v>2864.6</v>
      </c>
      <c r="I113" s="14">
        <v>2114.8329600000002</v>
      </c>
    </row>
    <row r="114" spans="1:9" s="7" customFormat="1" ht="60">
      <c r="A114" s="92"/>
      <c r="B114" s="72" t="s">
        <v>402</v>
      </c>
      <c r="C114" s="95"/>
      <c r="D114" s="12" t="s">
        <v>60</v>
      </c>
      <c r="E114" s="13" t="s">
        <v>65</v>
      </c>
      <c r="F114" s="13" t="s">
        <v>403</v>
      </c>
      <c r="G114" s="25" t="s">
        <v>172</v>
      </c>
      <c r="H114" s="14">
        <v>500</v>
      </c>
      <c r="I114" s="14">
        <v>500</v>
      </c>
    </row>
    <row r="115" spans="1:9" s="7" customFormat="1" ht="48">
      <c r="A115" s="92"/>
      <c r="B115" s="72" t="s">
        <v>404</v>
      </c>
      <c r="C115" s="95"/>
      <c r="D115" s="12" t="s">
        <v>60</v>
      </c>
      <c r="E115" s="13" t="s">
        <v>61</v>
      </c>
      <c r="F115" s="13" t="s">
        <v>405</v>
      </c>
      <c r="G115" s="25" t="s">
        <v>172</v>
      </c>
      <c r="H115" s="14">
        <v>503.98399999999998</v>
      </c>
      <c r="I115" s="14">
        <v>503.98399999999998</v>
      </c>
    </row>
    <row r="116" spans="1:9" s="7" customFormat="1" ht="48">
      <c r="A116" s="92"/>
      <c r="B116" s="72" t="s">
        <v>406</v>
      </c>
      <c r="C116" s="95"/>
      <c r="D116" s="12" t="s">
        <v>60</v>
      </c>
      <c r="E116" s="13" t="s">
        <v>61</v>
      </c>
      <c r="F116" s="13" t="s">
        <v>237</v>
      </c>
      <c r="G116" s="25" t="s">
        <v>169</v>
      </c>
      <c r="H116" s="14">
        <v>34336.8554</v>
      </c>
      <c r="I116" s="14">
        <v>33902.18621</v>
      </c>
    </row>
    <row r="117" spans="1:9" s="7" customFormat="1" ht="48">
      <c r="A117" s="92"/>
      <c r="B117" s="72" t="s">
        <v>407</v>
      </c>
      <c r="C117" s="95"/>
      <c r="D117" s="12" t="s">
        <v>60</v>
      </c>
      <c r="E117" s="13" t="s">
        <v>63</v>
      </c>
      <c r="F117" s="13" t="s">
        <v>238</v>
      </c>
      <c r="G117" s="25" t="s">
        <v>177</v>
      </c>
      <c r="H117" s="14">
        <v>479.4</v>
      </c>
      <c r="I117" s="14">
        <v>450.35593</v>
      </c>
    </row>
    <row r="118" spans="1:9" s="7" customFormat="1" ht="48">
      <c r="A118" s="92"/>
      <c r="B118" s="72" t="s">
        <v>408</v>
      </c>
      <c r="C118" s="95"/>
      <c r="D118" s="12" t="s">
        <v>60</v>
      </c>
      <c r="E118" s="13" t="s">
        <v>61</v>
      </c>
      <c r="F118" s="13" t="s">
        <v>296</v>
      </c>
      <c r="G118" s="25" t="s">
        <v>172</v>
      </c>
      <c r="H118" s="14">
        <v>974.34465999999998</v>
      </c>
      <c r="I118" s="14">
        <v>893.08515</v>
      </c>
    </row>
    <row r="119" spans="1:9" s="7" customFormat="1" ht="48">
      <c r="A119" s="92"/>
      <c r="B119" s="72" t="s">
        <v>527</v>
      </c>
      <c r="C119" s="95"/>
      <c r="D119" s="12" t="s">
        <v>60</v>
      </c>
      <c r="E119" s="13" t="s">
        <v>42</v>
      </c>
      <c r="F119" s="13" t="s">
        <v>239</v>
      </c>
      <c r="G119" s="25" t="s">
        <v>172</v>
      </c>
      <c r="H119" s="14">
        <v>15</v>
      </c>
      <c r="I119" s="14">
        <v>15</v>
      </c>
    </row>
    <row r="120" spans="1:9" s="7" customFormat="1" ht="48">
      <c r="A120" s="92"/>
      <c r="B120" s="72" t="s">
        <v>528</v>
      </c>
      <c r="C120" s="95"/>
      <c r="D120" s="12" t="s">
        <v>60</v>
      </c>
      <c r="E120" s="13" t="s">
        <v>61</v>
      </c>
      <c r="F120" s="13" t="s">
        <v>240</v>
      </c>
      <c r="G120" s="25" t="s">
        <v>172</v>
      </c>
      <c r="H120" s="14">
        <v>121.12</v>
      </c>
      <c r="I120" s="14">
        <v>103.739</v>
      </c>
    </row>
    <row r="121" spans="1:9" s="7" customFormat="1" ht="84">
      <c r="A121" s="92"/>
      <c r="B121" s="72" t="s">
        <v>409</v>
      </c>
      <c r="C121" s="95"/>
      <c r="D121" s="12" t="s">
        <v>60</v>
      </c>
      <c r="E121" s="13" t="s">
        <v>61</v>
      </c>
      <c r="F121" s="13" t="s">
        <v>410</v>
      </c>
      <c r="G121" s="25" t="s">
        <v>121</v>
      </c>
      <c r="H121" s="14">
        <v>24.836639999999999</v>
      </c>
      <c r="I121" s="14">
        <v>24.836639999999999</v>
      </c>
    </row>
    <row r="122" spans="1:9" s="7" customFormat="1" ht="91.8" customHeight="1">
      <c r="A122" s="92"/>
      <c r="B122" s="72" t="s">
        <v>529</v>
      </c>
      <c r="C122" s="95"/>
      <c r="D122" s="12" t="s">
        <v>60</v>
      </c>
      <c r="E122" s="13" t="s">
        <v>61</v>
      </c>
      <c r="F122" s="13" t="s">
        <v>241</v>
      </c>
      <c r="G122" s="25" t="s">
        <v>172</v>
      </c>
      <c r="H122" s="14">
        <v>4.7300000000000004</v>
      </c>
      <c r="I122" s="14">
        <v>2.6830400000000001</v>
      </c>
    </row>
    <row r="123" spans="1:9" s="7" customFormat="1" ht="103.2" customHeight="1">
      <c r="A123" s="92"/>
      <c r="B123" s="72" t="s">
        <v>411</v>
      </c>
      <c r="C123" s="95"/>
      <c r="D123" s="12" t="s">
        <v>60</v>
      </c>
      <c r="E123" s="13" t="s">
        <v>61</v>
      </c>
      <c r="F123" s="13" t="s">
        <v>412</v>
      </c>
      <c r="G123" s="25" t="s">
        <v>172</v>
      </c>
      <c r="H123" s="14">
        <v>10.8</v>
      </c>
      <c r="I123" s="14">
        <v>10.8</v>
      </c>
    </row>
    <row r="124" spans="1:9" s="7" customFormat="1" ht="21" customHeight="1">
      <c r="A124" s="92"/>
      <c r="B124" s="114" t="s">
        <v>413</v>
      </c>
      <c r="C124" s="95"/>
      <c r="D124" s="12" t="s">
        <v>60</v>
      </c>
      <c r="E124" s="13" t="s">
        <v>61</v>
      </c>
      <c r="F124" s="13" t="s">
        <v>414</v>
      </c>
      <c r="G124" s="25" t="s">
        <v>121</v>
      </c>
      <c r="H124" s="14">
        <v>100</v>
      </c>
      <c r="I124" s="14">
        <v>100</v>
      </c>
    </row>
    <row r="125" spans="1:9" s="7" customFormat="1" ht="19.2" customHeight="1">
      <c r="A125" s="92"/>
      <c r="B125" s="123"/>
      <c r="C125" s="95"/>
      <c r="D125" s="12" t="s">
        <v>60</v>
      </c>
      <c r="E125" s="13" t="s">
        <v>61</v>
      </c>
      <c r="F125" s="13" t="s">
        <v>414</v>
      </c>
      <c r="G125" s="25" t="s">
        <v>172</v>
      </c>
      <c r="H125" s="14">
        <v>50</v>
      </c>
      <c r="I125" s="14">
        <v>50</v>
      </c>
    </row>
    <row r="126" spans="1:9" s="7" customFormat="1" ht="14.4" customHeight="1">
      <c r="A126" s="92"/>
      <c r="B126" s="116"/>
      <c r="C126" s="95"/>
      <c r="D126" s="12" t="s">
        <v>60</v>
      </c>
      <c r="E126" s="13" t="s">
        <v>61</v>
      </c>
      <c r="F126" s="13" t="s">
        <v>415</v>
      </c>
      <c r="G126" s="25" t="s">
        <v>182</v>
      </c>
      <c r="H126" s="14">
        <v>33.33</v>
      </c>
      <c r="I126" s="14">
        <v>33.33</v>
      </c>
    </row>
    <row r="127" spans="1:9" s="7" customFormat="1" ht="23.4" customHeight="1">
      <c r="A127" s="92"/>
      <c r="B127" s="114" t="s">
        <v>530</v>
      </c>
      <c r="C127" s="95"/>
      <c r="D127" s="12" t="s">
        <v>60</v>
      </c>
      <c r="E127" s="13" t="s">
        <v>61</v>
      </c>
      <c r="F127" s="13" t="s">
        <v>415</v>
      </c>
      <c r="G127" s="25" t="s">
        <v>182</v>
      </c>
      <c r="H127" s="14">
        <v>299.97000000000003</v>
      </c>
      <c r="I127" s="14">
        <v>299.97000000000003</v>
      </c>
    </row>
    <row r="128" spans="1:9" s="7" customFormat="1" ht="28.2" customHeight="1">
      <c r="A128" s="119"/>
      <c r="B128" s="123"/>
      <c r="C128" s="121"/>
      <c r="D128" s="12" t="s">
        <v>60</v>
      </c>
      <c r="E128" s="13" t="s">
        <v>61</v>
      </c>
      <c r="F128" s="13" t="s">
        <v>415</v>
      </c>
      <c r="G128" s="25" t="s">
        <v>172</v>
      </c>
      <c r="H128" s="14">
        <v>106.64</v>
      </c>
      <c r="I128" s="14">
        <v>106.64</v>
      </c>
    </row>
    <row r="129" spans="1:9" s="7" customFormat="1" ht="39.6" customHeight="1">
      <c r="A129" s="119"/>
      <c r="B129" s="116"/>
      <c r="C129" s="121"/>
      <c r="D129" s="12" t="s">
        <v>60</v>
      </c>
      <c r="E129" s="13" t="s">
        <v>61</v>
      </c>
      <c r="F129" s="13" t="s">
        <v>415</v>
      </c>
      <c r="G129" s="25" t="s">
        <v>172</v>
      </c>
      <c r="H129" s="14">
        <v>959.76</v>
      </c>
      <c r="I129" s="14">
        <v>959.76</v>
      </c>
    </row>
    <row r="130" spans="1:9" s="7" customFormat="1" ht="72">
      <c r="A130" s="119"/>
      <c r="B130" s="72" t="s">
        <v>416</v>
      </c>
      <c r="C130" s="121"/>
      <c r="D130" s="12" t="s">
        <v>60</v>
      </c>
      <c r="E130" s="13" t="s">
        <v>61</v>
      </c>
      <c r="F130" s="13" t="s">
        <v>417</v>
      </c>
      <c r="G130" s="25" t="s">
        <v>172</v>
      </c>
      <c r="H130" s="14">
        <v>663.13469999999995</v>
      </c>
      <c r="I130" s="14">
        <v>663.13469999999995</v>
      </c>
    </row>
    <row r="131" spans="1:9" s="7" customFormat="1" ht="60">
      <c r="A131" s="119"/>
      <c r="B131" s="72" t="s">
        <v>418</v>
      </c>
      <c r="C131" s="121"/>
      <c r="D131" s="12" t="s">
        <v>60</v>
      </c>
      <c r="E131" s="13" t="s">
        <v>61</v>
      </c>
      <c r="F131" s="13" t="s">
        <v>419</v>
      </c>
      <c r="G131" s="25" t="s">
        <v>172</v>
      </c>
      <c r="H131" s="14">
        <v>2.63</v>
      </c>
      <c r="I131" s="14">
        <v>0</v>
      </c>
    </row>
    <row r="132" spans="1:9" s="7" customFormat="1" ht="26.4">
      <c r="A132" s="89" t="s">
        <v>64</v>
      </c>
      <c r="B132" s="72"/>
      <c r="C132" s="4" t="s">
        <v>36</v>
      </c>
      <c r="D132" s="12"/>
      <c r="E132" s="12"/>
      <c r="F132" s="12"/>
      <c r="G132" s="26"/>
      <c r="H132" s="14">
        <f>H133</f>
        <v>34331.864870000005</v>
      </c>
      <c r="I132" s="14">
        <f>I133</f>
        <v>32743.37615</v>
      </c>
    </row>
    <row r="133" spans="1:9" s="7" customFormat="1" ht="13.2">
      <c r="A133" s="89"/>
      <c r="B133" s="72"/>
      <c r="C133" s="91" t="s">
        <v>58</v>
      </c>
      <c r="D133" s="12"/>
      <c r="E133" s="12"/>
      <c r="F133" s="12"/>
      <c r="G133" s="26"/>
      <c r="H133" s="14">
        <f>SUM(H134:H145)</f>
        <v>34331.864870000005</v>
      </c>
      <c r="I133" s="14">
        <f>SUM(I134:I145)</f>
        <v>32743.37615</v>
      </c>
    </row>
    <row r="134" spans="1:9" s="7" customFormat="1" ht="84">
      <c r="A134" s="89"/>
      <c r="B134" s="72" t="s">
        <v>531</v>
      </c>
      <c r="C134" s="92"/>
      <c r="D134" s="12" t="s">
        <v>60</v>
      </c>
      <c r="E134" s="13" t="s">
        <v>324</v>
      </c>
      <c r="F134" s="13" t="s">
        <v>242</v>
      </c>
      <c r="G134" s="25" t="s">
        <v>169</v>
      </c>
      <c r="H134" s="14">
        <v>213.322</v>
      </c>
      <c r="I134" s="14">
        <v>213.322</v>
      </c>
    </row>
    <row r="135" spans="1:9" s="7" customFormat="1" ht="48">
      <c r="A135" s="89"/>
      <c r="B135" s="72" t="s">
        <v>171</v>
      </c>
      <c r="C135" s="92"/>
      <c r="D135" s="12" t="s">
        <v>60</v>
      </c>
      <c r="E135" s="13" t="s">
        <v>41</v>
      </c>
      <c r="F135" s="13" t="s">
        <v>243</v>
      </c>
      <c r="G135" s="25" t="s">
        <v>169</v>
      </c>
      <c r="H135" s="14">
        <v>375.25281999999999</v>
      </c>
      <c r="I135" s="14">
        <v>375.25281999999999</v>
      </c>
    </row>
    <row r="136" spans="1:9" s="7" customFormat="1" ht="60">
      <c r="A136" s="89"/>
      <c r="B136" s="72" t="s">
        <v>420</v>
      </c>
      <c r="C136" s="92"/>
      <c r="D136" s="12" t="s">
        <v>60</v>
      </c>
      <c r="E136" s="13" t="s">
        <v>324</v>
      </c>
      <c r="F136" s="13" t="s">
        <v>421</v>
      </c>
      <c r="G136" s="25" t="s">
        <v>169</v>
      </c>
      <c r="H136" s="14">
        <v>704.5</v>
      </c>
      <c r="I136" s="14">
        <v>704.5</v>
      </c>
    </row>
    <row r="137" spans="1:9" s="7" customFormat="1" ht="84">
      <c r="A137" s="89"/>
      <c r="B137" s="72" t="s">
        <v>422</v>
      </c>
      <c r="C137" s="92"/>
      <c r="D137" s="12" t="s">
        <v>60</v>
      </c>
      <c r="E137" s="13" t="s">
        <v>324</v>
      </c>
      <c r="F137" s="13" t="s">
        <v>423</v>
      </c>
      <c r="G137" s="25" t="s">
        <v>172</v>
      </c>
      <c r="H137" s="14">
        <v>7150</v>
      </c>
      <c r="I137" s="14">
        <v>5641.5959999999995</v>
      </c>
    </row>
    <row r="138" spans="1:9" s="7" customFormat="1" ht="60">
      <c r="A138" s="89"/>
      <c r="B138" s="72" t="s">
        <v>424</v>
      </c>
      <c r="C138" s="92"/>
      <c r="D138" s="12" t="s">
        <v>60</v>
      </c>
      <c r="E138" s="13" t="s">
        <v>324</v>
      </c>
      <c r="F138" s="13" t="s">
        <v>244</v>
      </c>
      <c r="G138" s="25" t="s">
        <v>169</v>
      </c>
      <c r="H138" s="14">
        <v>24953.205000000002</v>
      </c>
      <c r="I138" s="14">
        <v>24901.55731</v>
      </c>
    </row>
    <row r="139" spans="1:9" s="7" customFormat="1" ht="48">
      <c r="A139" s="89"/>
      <c r="B139" s="72" t="s">
        <v>425</v>
      </c>
      <c r="C139" s="92"/>
      <c r="D139" s="12" t="s">
        <v>60</v>
      </c>
      <c r="E139" s="13" t="s">
        <v>324</v>
      </c>
      <c r="F139" s="13" t="s">
        <v>307</v>
      </c>
      <c r="G139" s="25" t="s">
        <v>172</v>
      </c>
      <c r="H139" s="14">
        <v>741.36505</v>
      </c>
      <c r="I139" s="14">
        <v>741.36505</v>
      </c>
    </row>
    <row r="140" spans="1:9" s="7" customFormat="1" ht="60">
      <c r="A140" s="89"/>
      <c r="B140" s="72" t="s">
        <v>427</v>
      </c>
      <c r="C140" s="92"/>
      <c r="D140" s="12" t="s">
        <v>60</v>
      </c>
      <c r="E140" s="13" t="s">
        <v>324</v>
      </c>
      <c r="F140" s="13" t="s">
        <v>426</v>
      </c>
      <c r="G140" s="25" t="s">
        <v>172</v>
      </c>
      <c r="H140" s="14">
        <v>105.55</v>
      </c>
      <c r="I140" s="14">
        <v>100.79080999999999</v>
      </c>
    </row>
    <row r="141" spans="1:9" s="7" customFormat="1" ht="48">
      <c r="A141" s="89"/>
      <c r="B141" s="72" t="s">
        <v>428</v>
      </c>
      <c r="C141" s="92"/>
      <c r="D141" s="12" t="s">
        <v>60</v>
      </c>
      <c r="E141" s="13" t="s">
        <v>42</v>
      </c>
      <c r="F141" s="13" t="s">
        <v>245</v>
      </c>
      <c r="G141" s="25" t="s">
        <v>172</v>
      </c>
      <c r="H141" s="14">
        <v>1</v>
      </c>
      <c r="I141" s="14">
        <v>1</v>
      </c>
    </row>
    <row r="142" spans="1:9" s="7" customFormat="1" ht="48">
      <c r="A142" s="89"/>
      <c r="B142" s="72" t="s">
        <v>429</v>
      </c>
      <c r="C142" s="92"/>
      <c r="D142" s="12" t="s">
        <v>60</v>
      </c>
      <c r="E142" s="13" t="s">
        <v>42</v>
      </c>
      <c r="F142" s="13" t="s">
        <v>246</v>
      </c>
      <c r="G142" s="25" t="s">
        <v>172</v>
      </c>
      <c r="H142" s="14">
        <v>3</v>
      </c>
      <c r="I142" s="14">
        <v>3</v>
      </c>
    </row>
    <row r="143" spans="1:9" s="7" customFormat="1" ht="48">
      <c r="A143" s="89"/>
      <c r="B143" s="72" t="s">
        <v>430</v>
      </c>
      <c r="C143" s="92"/>
      <c r="D143" s="12" t="s">
        <v>60</v>
      </c>
      <c r="E143" s="13" t="s">
        <v>42</v>
      </c>
      <c r="F143" s="13" t="s">
        <v>247</v>
      </c>
      <c r="G143" s="25" t="s">
        <v>172</v>
      </c>
      <c r="H143" s="14">
        <v>7</v>
      </c>
      <c r="I143" s="14">
        <v>0</v>
      </c>
    </row>
    <row r="144" spans="1:9" s="7" customFormat="1" ht="84">
      <c r="A144" s="89"/>
      <c r="B144" s="72" t="s">
        <v>431</v>
      </c>
      <c r="C144" s="92"/>
      <c r="D144" s="12" t="s">
        <v>60</v>
      </c>
      <c r="E144" s="13" t="s">
        <v>324</v>
      </c>
      <c r="F144" s="13" t="s">
        <v>432</v>
      </c>
      <c r="G144" s="25" t="s">
        <v>172</v>
      </c>
      <c r="H144" s="14">
        <v>73</v>
      </c>
      <c r="I144" s="14">
        <v>57.009779999999999</v>
      </c>
    </row>
    <row r="145" spans="1:9" s="7" customFormat="1" ht="60">
      <c r="A145" s="89"/>
      <c r="B145" s="72" t="s">
        <v>178</v>
      </c>
      <c r="C145" s="92"/>
      <c r="D145" s="12" t="s">
        <v>60</v>
      </c>
      <c r="E145" s="13" t="s">
        <v>324</v>
      </c>
      <c r="F145" s="13" t="s">
        <v>248</v>
      </c>
      <c r="G145" s="25" t="s">
        <v>172</v>
      </c>
      <c r="H145" s="14">
        <v>4.67</v>
      </c>
      <c r="I145" s="14">
        <v>3.98238</v>
      </c>
    </row>
    <row r="146" spans="1:9" s="7" customFormat="1" ht="26.4">
      <c r="A146" s="97" t="s">
        <v>433</v>
      </c>
      <c r="B146" s="72"/>
      <c r="C146" s="4" t="s">
        <v>36</v>
      </c>
      <c r="D146" s="12"/>
      <c r="E146" s="12"/>
      <c r="F146" s="12"/>
      <c r="G146" s="26"/>
      <c r="H146" s="14">
        <f>H147</f>
        <v>17348.693800000005</v>
      </c>
      <c r="I146" s="14">
        <f>I147</f>
        <v>17068.504420000001</v>
      </c>
    </row>
    <row r="147" spans="1:9" s="7" customFormat="1" ht="13.2">
      <c r="A147" s="110"/>
      <c r="B147" s="72"/>
      <c r="C147" s="91" t="s">
        <v>58</v>
      </c>
      <c r="D147" s="12"/>
      <c r="E147" s="12"/>
      <c r="F147" s="12"/>
      <c r="G147" s="26"/>
      <c r="H147" s="14">
        <f>SUM(H148:H169)</f>
        <v>17348.693800000005</v>
      </c>
      <c r="I147" s="14">
        <f>SUM(I148:I169)</f>
        <v>17068.504420000001</v>
      </c>
    </row>
    <row r="148" spans="1:9" s="7" customFormat="1" ht="58.8" customHeight="1">
      <c r="A148" s="110"/>
      <c r="B148" s="111" t="s">
        <v>434</v>
      </c>
      <c r="C148" s="92"/>
      <c r="D148" s="12" t="s">
        <v>60</v>
      </c>
      <c r="E148" s="13" t="s">
        <v>61</v>
      </c>
      <c r="F148" s="13" t="s">
        <v>435</v>
      </c>
      <c r="G148" s="25" t="s">
        <v>378</v>
      </c>
      <c r="H148" s="14">
        <v>135.84299999999999</v>
      </c>
      <c r="I148" s="14">
        <v>135.84299999999999</v>
      </c>
    </row>
    <row r="149" spans="1:9" s="7" customFormat="1" ht="37.200000000000003" customHeight="1">
      <c r="A149" s="110"/>
      <c r="B149" s="117"/>
      <c r="C149" s="92"/>
      <c r="D149" s="12" t="s">
        <v>60</v>
      </c>
      <c r="E149" s="13" t="s">
        <v>61</v>
      </c>
      <c r="F149" s="13" t="s">
        <v>435</v>
      </c>
      <c r="G149" s="25" t="s">
        <v>379</v>
      </c>
      <c r="H149" s="14">
        <v>41.024999999999999</v>
      </c>
      <c r="I149" s="14">
        <v>38.61</v>
      </c>
    </row>
    <row r="150" spans="1:9" s="7" customFormat="1" ht="60">
      <c r="A150" s="110"/>
      <c r="B150" s="73" t="s">
        <v>436</v>
      </c>
      <c r="C150" s="92"/>
      <c r="D150" s="12" t="s">
        <v>60</v>
      </c>
      <c r="E150" s="13" t="s">
        <v>84</v>
      </c>
      <c r="F150" s="13" t="s">
        <v>437</v>
      </c>
      <c r="G150" s="25" t="s">
        <v>177</v>
      </c>
      <c r="H150" s="14">
        <v>2940</v>
      </c>
      <c r="I150" s="14">
        <v>2864.65</v>
      </c>
    </row>
    <row r="151" spans="1:9" s="7" customFormat="1" ht="21" customHeight="1">
      <c r="A151" s="110"/>
      <c r="B151" s="111" t="s">
        <v>438</v>
      </c>
      <c r="C151" s="92"/>
      <c r="D151" s="12" t="s">
        <v>60</v>
      </c>
      <c r="E151" s="13" t="s">
        <v>63</v>
      </c>
      <c r="F151" s="13" t="s">
        <v>249</v>
      </c>
      <c r="G151" s="25" t="s">
        <v>183</v>
      </c>
      <c r="H151" s="14">
        <v>1400.154</v>
      </c>
      <c r="I151" s="14">
        <v>1400.15362</v>
      </c>
    </row>
    <row r="152" spans="1:9" s="7" customFormat="1" ht="19.2" customHeight="1">
      <c r="A152" s="110"/>
      <c r="B152" s="112"/>
      <c r="C152" s="92"/>
      <c r="D152" s="12" t="s">
        <v>60</v>
      </c>
      <c r="E152" s="13" t="s">
        <v>63</v>
      </c>
      <c r="F152" s="13" t="s">
        <v>249</v>
      </c>
      <c r="G152" s="25" t="s">
        <v>439</v>
      </c>
      <c r="H152" s="14">
        <v>73.599999999999994</v>
      </c>
      <c r="I152" s="14">
        <v>73.594099999999997</v>
      </c>
    </row>
    <row r="153" spans="1:9" s="7" customFormat="1" ht="17.399999999999999" customHeight="1">
      <c r="A153" s="110"/>
      <c r="B153" s="112"/>
      <c r="C153" s="92"/>
      <c r="D153" s="12" t="s">
        <v>60</v>
      </c>
      <c r="E153" s="13" t="s">
        <v>63</v>
      </c>
      <c r="F153" s="13" t="s">
        <v>249</v>
      </c>
      <c r="G153" s="25" t="s">
        <v>440</v>
      </c>
      <c r="H153" s="14">
        <v>422.858</v>
      </c>
      <c r="I153" s="14">
        <v>422.79320999999999</v>
      </c>
    </row>
    <row r="154" spans="1:9" s="7" customFormat="1" ht="17.399999999999999" customHeight="1">
      <c r="A154" s="110"/>
      <c r="B154" s="112"/>
      <c r="C154" s="92"/>
      <c r="D154" s="12" t="s">
        <v>60</v>
      </c>
      <c r="E154" s="13" t="s">
        <v>63</v>
      </c>
      <c r="F154" s="13" t="s">
        <v>250</v>
      </c>
      <c r="G154" s="25" t="s">
        <v>177</v>
      </c>
      <c r="H154" s="14">
        <v>98.070999999999998</v>
      </c>
      <c r="I154" s="14">
        <v>70.024349999999998</v>
      </c>
    </row>
    <row r="155" spans="1:9" s="7" customFormat="1" ht="19.8" customHeight="1">
      <c r="A155" s="110"/>
      <c r="B155" s="111" t="s">
        <v>441</v>
      </c>
      <c r="C155" s="92"/>
      <c r="D155" s="12" t="s">
        <v>60</v>
      </c>
      <c r="E155" s="13" t="s">
        <v>61</v>
      </c>
      <c r="F155" s="13" t="s">
        <v>250</v>
      </c>
      <c r="G155" s="25" t="s">
        <v>378</v>
      </c>
      <c r="H155" s="14">
        <v>5423.4434799999999</v>
      </c>
      <c r="I155" s="14">
        <v>5423.4434799999999</v>
      </c>
    </row>
    <row r="156" spans="1:9" s="7" customFormat="1" ht="16.2" customHeight="1">
      <c r="A156" s="110"/>
      <c r="B156" s="112"/>
      <c r="C156" s="92"/>
      <c r="D156" s="12" t="s">
        <v>60</v>
      </c>
      <c r="E156" s="13" t="s">
        <v>61</v>
      </c>
      <c r="F156" s="13" t="s">
        <v>250</v>
      </c>
      <c r="G156" s="25" t="s">
        <v>313</v>
      </c>
      <c r="H156" s="14">
        <v>135</v>
      </c>
      <c r="I156" s="14">
        <v>134.86628999999999</v>
      </c>
    </row>
    <row r="157" spans="1:9" s="7" customFormat="1" ht="16.8" customHeight="1">
      <c r="A157" s="110"/>
      <c r="B157" s="112"/>
      <c r="C157" s="92"/>
      <c r="D157" s="12" t="s">
        <v>60</v>
      </c>
      <c r="E157" s="13" t="s">
        <v>61</v>
      </c>
      <c r="F157" s="13" t="s">
        <v>250</v>
      </c>
      <c r="G157" s="25" t="s">
        <v>379</v>
      </c>
      <c r="H157" s="14">
        <v>1701.0883200000001</v>
      </c>
      <c r="I157" s="14">
        <v>1698.82476</v>
      </c>
    </row>
    <row r="158" spans="1:9" s="7" customFormat="1" ht="13.2">
      <c r="A158" s="110"/>
      <c r="B158" s="112"/>
      <c r="C158" s="92"/>
      <c r="D158" s="12" t="s">
        <v>60</v>
      </c>
      <c r="E158" s="13" t="s">
        <v>61</v>
      </c>
      <c r="F158" s="13" t="s">
        <v>250</v>
      </c>
      <c r="G158" s="25" t="s">
        <v>177</v>
      </c>
      <c r="H158" s="14">
        <v>1656.5920000000001</v>
      </c>
      <c r="I158" s="14">
        <v>1620.6644200000001</v>
      </c>
    </row>
    <row r="159" spans="1:9" s="7" customFormat="1" ht="13.2">
      <c r="A159" s="110"/>
      <c r="B159" s="112"/>
      <c r="C159" s="92"/>
      <c r="D159" s="12" t="s">
        <v>60</v>
      </c>
      <c r="E159" s="13" t="s">
        <v>61</v>
      </c>
      <c r="F159" s="13" t="s">
        <v>250</v>
      </c>
      <c r="G159" s="25" t="s">
        <v>311</v>
      </c>
      <c r="H159" s="14">
        <v>1</v>
      </c>
      <c r="I159" s="14">
        <v>0.9</v>
      </c>
    </row>
    <row r="160" spans="1:9" s="7" customFormat="1" ht="13.2">
      <c r="A160" s="110"/>
      <c r="B160" s="112"/>
      <c r="C160" s="92"/>
      <c r="D160" s="12" t="s">
        <v>60</v>
      </c>
      <c r="E160" s="13" t="s">
        <v>63</v>
      </c>
      <c r="F160" s="13" t="s">
        <v>250</v>
      </c>
      <c r="G160" s="25" t="s">
        <v>378</v>
      </c>
      <c r="H160" s="14">
        <v>1700.58</v>
      </c>
      <c r="I160" s="14">
        <v>1700.53935</v>
      </c>
    </row>
    <row r="161" spans="1:9" s="7" customFormat="1" ht="13.2">
      <c r="A161" s="110"/>
      <c r="B161" s="112"/>
      <c r="C161" s="92"/>
      <c r="D161" s="12" t="s">
        <v>60</v>
      </c>
      <c r="E161" s="13" t="s">
        <v>63</v>
      </c>
      <c r="F161" s="13" t="s">
        <v>250</v>
      </c>
      <c r="G161" s="25" t="s">
        <v>313</v>
      </c>
      <c r="H161" s="14">
        <v>14.2</v>
      </c>
      <c r="I161" s="14">
        <v>14.00243</v>
      </c>
    </row>
    <row r="162" spans="1:9" s="7" customFormat="1" ht="13.2">
      <c r="A162" s="110"/>
      <c r="B162" s="112"/>
      <c r="C162" s="92"/>
      <c r="D162" s="12" t="s">
        <v>60</v>
      </c>
      <c r="E162" s="13" t="s">
        <v>63</v>
      </c>
      <c r="F162" s="13" t="s">
        <v>250</v>
      </c>
      <c r="G162" s="25" t="s">
        <v>379</v>
      </c>
      <c r="H162" s="14">
        <v>513.57500000000005</v>
      </c>
      <c r="I162" s="14">
        <v>512.38832000000002</v>
      </c>
    </row>
    <row r="163" spans="1:9" s="7" customFormat="1" ht="13.2">
      <c r="A163" s="110"/>
      <c r="B163" s="112"/>
      <c r="C163" s="92"/>
      <c r="D163" s="12" t="s">
        <v>60</v>
      </c>
      <c r="E163" s="13" t="s">
        <v>63</v>
      </c>
      <c r="F163" s="13" t="s">
        <v>250</v>
      </c>
      <c r="G163" s="25" t="s">
        <v>177</v>
      </c>
      <c r="H163" s="14">
        <v>454.80599999999998</v>
      </c>
      <c r="I163" s="14">
        <v>358.34908999999999</v>
      </c>
    </row>
    <row r="164" spans="1:9" s="7" customFormat="1" ht="13.2">
      <c r="A164" s="110"/>
      <c r="B164" s="113"/>
      <c r="C164" s="92"/>
      <c r="D164" s="12" t="s">
        <v>60</v>
      </c>
      <c r="E164" s="13" t="s">
        <v>63</v>
      </c>
      <c r="F164" s="13" t="s">
        <v>250</v>
      </c>
      <c r="G164" s="25" t="s">
        <v>311</v>
      </c>
      <c r="H164" s="14">
        <v>3</v>
      </c>
      <c r="I164" s="14">
        <v>0</v>
      </c>
    </row>
    <row r="165" spans="1:9" s="7" customFormat="1" ht="54" customHeight="1">
      <c r="A165" s="98"/>
      <c r="B165" s="111" t="s">
        <v>351</v>
      </c>
      <c r="C165" s="119"/>
      <c r="D165" s="12" t="s">
        <v>60</v>
      </c>
      <c r="E165" s="13" t="s">
        <v>61</v>
      </c>
      <c r="F165" s="13" t="s">
        <v>442</v>
      </c>
      <c r="G165" s="25" t="s">
        <v>378</v>
      </c>
      <c r="H165" s="14">
        <v>110.49</v>
      </c>
      <c r="I165" s="14">
        <v>110.49</v>
      </c>
    </row>
    <row r="166" spans="1:9" s="7" customFormat="1" ht="54" customHeight="1">
      <c r="A166" s="98"/>
      <c r="B166" s="117"/>
      <c r="C166" s="119"/>
      <c r="D166" s="12" t="s">
        <v>60</v>
      </c>
      <c r="E166" s="13" t="s">
        <v>61</v>
      </c>
      <c r="F166" s="13" t="s">
        <v>442</v>
      </c>
      <c r="G166" s="25" t="s">
        <v>379</v>
      </c>
      <c r="H166" s="14">
        <v>33.368000000000002</v>
      </c>
      <c r="I166" s="14">
        <v>33.368000000000002</v>
      </c>
    </row>
    <row r="167" spans="1:9" s="7" customFormat="1" ht="27" customHeight="1">
      <c r="A167" s="98"/>
      <c r="B167" s="111" t="s">
        <v>443</v>
      </c>
      <c r="C167" s="119"/>
      <c r="D167" s="12" t="s">
        <v>60</v>
      </c>
      <c r="E167" s="13" t="s">
        <v>61</v>
      </c>
      <c r="F167" s="13" t="s">
        <v>312</v>
      </c>
      <c r="G167" s="25" t="s">
        <v>177</v>
      </c>
      <c r="H167" s="14">
        <v>375</v>
      </c>
      <c r="I167" s="14">
        <v>370</v>
      </c>
    </row>
    <row r="168" spans="1:9" s="43" customFormat="1" ht="39" customHeight="1">
      <c r="A168" s="98"/>
      <c r="B168" s="117"/>
      <c r="C168" s="119"/>
      <c r="D168" s="46" t="s">
        <v>60</v>
      </c>
      <c r="E168" s="65" t="s">
        <v>61</v>
      </c>
      <c r="F168" s="65" t="s">
        <v>312</v>
      </c>
      <c r="G168" s="66" t="s">
        <v>184</v>
      </c>
      <c r="H168" s="42">
        <v>55</v>
      </c>
      <c r="I168" s="42">
        <v>55</v>
      </c>
    </row>
    <row r="169" spans="1:9" s="43" customFormat="1" ht="79.8" customHeight="1">
      <c r="A169" s="99"/>
      <c r="B169" s="77" t="s">
        <v>444</v>
      </c>
      <c r="C169" s="120"/>
      <c r="D169" s="46" t="s">
        <v>60</v>
      </c>
      <c r="E169" s="65" t="s">
        <v>84</v>
      </c>
      <c r="F169" s="65" t="s">
        <v>445</v>
      </c>
      <c r="G169" s="66" t="s">
        <v>177</v>
      </c>
      <c r="H169" s="42">
        <v>60</v>
      </c>
      <c r="I169" s="42">
        <v>30</v>
      </c>
    </row>
    <row r="170" spans="1:9" s="43" customFormat="1" ht="26.4">
      <c r="A170" s="140" t="s">
        <v>66</v>
      </c>
      <c r="B170" s="143"/>
      <c r="C170" s="56" t="s">
        <v>36</v>
      </c>
      <c r="D170" s="9"/>
      <c r="E170" s="9"/>
      <c r="F170" s="9"/>
      <c r="G170" s="61"/>
      <c r="H170" s="11">
        <f>H172+H173</f>
        <v>74287.922000000006</v>
      </c>
      <c r="I170" s="11">
        <f>I172+I173</f>
        <v>74270.680380000005</v>
      </c>
    </row>
    <row r="171" spans="1:9" s="43" customFormat="1" ht="13.2">
      <c r="A171" s="141"/>
      <c r="B171" s="143"/>
      <c r="C171" s="56" t="s">
        <v>67</v>
      </c>
      <c r="D171" s="9"/>
      <c r="E171" s="9"/>
      <c r="F171" s="9"/>
      <c r="G171" s="61"/>
      <c r="H171" s="10"/>
      <c r="I171" s="10"/>
    </row>
    <row r="172" spans="1:9" s="7" customFormat="1" ht="52.8">
      <c r="A172" s="141"/>
      <c r="B172" s="143"/>
      <c r="C172" s="56" t="s">
        <v>68</v>
      </c>
      <c r="D172" s="15" t="s">
        <v>69</v>
      </c>
      <c r="E172" s="9"/>
      <c r="F172" s="9"/>
      <c r="G172" s="61"/>
      <c r="H172" s="10">
        <f>H174+H178+H184+H194</f>
        <v>74277.922000000006</v>
      </c>
      <c r="I172" s="10">
        <f>I174+I178+I184+I194</f>
        <v>74260.680380000005</v>
      </c>
    </row>
    <row r="173" spans="1:9" s="7" customFormat="1" ht="39.6">
      <c r="A173" s="142"/>
      <c r="B173" s="143"/>
      <c r="C173" s="56" t="s">
        <v>119</v>
      </c>
      <c r="D173" s="15" t="s">
        <v>60</v>
      </c>
      <c r="E173" s="9"/>
      <c r="F173" s="9"/>
      <c r="G173" s="61"/>
      <c r="H173" s="10">
        <f>H195</f>
        <v>10</v>
      </c>
      <c r="I173" s="10">
        <f t="shared" ref="I173" si="1">I195</f>
        <v>10</v>
      </c>
    </row>
    <row r="174" spans="1:9" s="7" customFormat="1" ht="26.4">
      <c r="A174" s="89" t="s">
        <v>185</v>
      </c>
      <c r="B174" s="72"/>
      <c r="C174" s="4" t="s">
        <v>36</v>
      </c>
      <c r="D174" s="12"/>
      <c r="E174" s="13"/>
      <c r="F174" s="13"/>
      <c r="G174" s="25"/>
      <c r="H174" s="14">
        <f>H175</f>
        <v>62486.662000000004</v>
      </c>
      <c r="I174" s="14">
        <f>I175</f>
        <v>62486.662000000004</v>
      </c>
    </row>
    <row r="175" spans="1:9" s="7" customFormat="1" ht="13.2">
      <c r="A175" s="89"/>
      <c r="B175" s="72"/>
      <c r="C175" s="91" t="s">
        <v>70</v>
      </c>
      <c r="D175" s="12" t="s">
        <v>69</v>
      </c>
      <c r="E175" s="13"/>
      <c r="F175" s="13"/>
      <c r="G175" s="25"/>
      <c r="H175" s="14">
        <f>SUM(H176+H177)</f>
        <v>62486.662000000004</v>
      </c>
      <c r="I175" s="14">
        <f>SUM(I176+I177)</f>
        <v>62486.662000000004</v>
      </c>
    </row>
    <row r="176" spans="1:9" s="7" customFormat="1" ht="36">
      <c r="A176" s="89"/>
      <c r="B176" s="72" t="s">
        <v>76</v>
      </c>
      <c r="C176" s="92"/>
      <c r="D176" s="12" t="s">
        <v>69</v>
      </c>
      <c r="E176" s="13" t="s">
        <v>77</v>
      </c>
      <c r="F176" s="13" t="s">
        <v>252</v>
      </c>
      <c r="G176" s="25" t="s">
        <v>169</v>
      </c>
      <c r="H176" s="14">
        <v>62400.646000000001</v>
      </c>
      <c r="I176" s="14">
        <v>62400.646000000001</v>
      </c>
    </row>
    <row r="177" spans="1:9" s="7" customFormat="1" ht="72">
      <c r="A177" s="89"/>
      <c r="B177" s="72" t="s">
        <v>297</v>
      </c>
      <c r="C177" s="92"/>
      <c r="D177" s="12" t="s">
        <v>69</v>
      </c>
      <c r="E177" s="13" t="s">
        <v>43</v>
      </c>
      <c r="F177" s="25" t="s">
        <v>446</v>
      </c>
      <c r="G177" s="25" t="s">
        <v>447</v>
      </c>
      <c r="H177" s="14">
        <v>86.016000000000005</v>
      </c>
      <c r="I177" s="14">
        <v>86.016000000000005</v>
      </c>
    </row>
    <row r="178" spans="1:9" s="7" customFormat="1" ht="32.4" customHeight="1">
      <c r="A178" s="89" t="s">
        <v>186</v>
      </c>
      <c r="B178" s="72"/>
      <c r="C178" s="4" t="s">
        <v>36</v>
      </c>
      <c r="D178" s="12"/>
      <c r="E178" s="13"/>
      <c r="F178" s="13"/>
      <c r="G178" s="25"/>
      <c r="H178" s="14">
        <f>H179</f>
        <v>10714.1</v>
      </c>
      <c r="I178" s="14">
        <f>I179</f>
        <v>10711.365</v>
      </c>
    </row>
    <row r="179" spans="1:9" s="7" customFormat="1" ht="32.4" customHeight="1">
      <c r="A179" s="89"/>
      <c r="B179" s="72"/>
      <c r="C179" s="91" t="s">
        <v>74</v>
      </c>
      <c r="D179" s="12" t="s">
        <v>69</v>
      </c>
      <c r="E179" s="13"/>
      <c r="F179" s="13"/>
      <c r="G179" s="25"/>
      <c r="H179" s="14">
        <f>SUM(H180:H182)</f>
        <v>10714.1</v>
      </c>
      <c r="I179" s="14">
        <f>SUM(I180:I182)</f>
        <v>10711.365</v>
      </c>
    </row>
    <row r="180" spans="1:9" s="7" customFormat="1" ht="36" customHeight="1">
      <c r="A180" s="89"/>
      <c r="B180" s="111" t="s">
        <v>78</v>
      </c>
      <c r="C180" s="92"/>
      <c r="D180" s="12" t="s">
        <v>69</v>
      </c>
      <c r="E180" s="13" t="s">
        <v>71</v>
      </c>
      <c r="F180" s="13" t="s">
        <v>253</v>
      </c>
      <c r="G180" s="25" t="s">
        <v>251</v>
      </c>
      <c r="H180" s="14">
        <v>9451.8160000000007</v>
      </c>
      <c r="I180" s="14">
        <v>9449.0810000000001</v>
      </c>
    </row>
    <row r="181" spans="1:9" s="7" customFormat="1" ht="29.4" customHeight="1">
      <c r="A181" s="89"/>
      <c r="B181" s="112"/>
      <c r="C181" s="92"/>
      <c r="D181" s="12" t="s">
        <v>69</v>
      </c>
      <c r="E181" s="13" t="s">
        <v>71</v>
      </c>
      <c r="F181" s="13" t="s">
        <v>253</v>
      </c>
      <c r="G181" s="25" t="s">
        <v>177</v>
      </c>
      <c r="H181" s="14">
        <v>1224.50506</v>
      </c>
      <c r="I181" s="14">
        <v>1224.50506</v>
      </c>
    </row>
    <row r="182" spans="1:9" s="7" customFormat="1" ht="33" customHeight="1">
      <c r="A182" s="89"/>
      <c r="B182" s="113"/>
      <c r="C182" s="92"/>
      <c r="D182" s="12" t="s">
        <v>69</v>
      </c>
      <c r="E182" s="13" t="s">
        <v>71</v>
      </c>
      <c r="F182" s="13" t="s">
        <v>253</v>
      </c>
      <c r="G182" s="25" t="s">
        <v>188</v>
      </c>
      <c r="H182" s="14">
        <v>37.778939999999999</v>
      </c>
      <c r="I182" s="14">
        <v>37.778939999999999</v>
      </c>
    </row>
    <row r="183" spans="1:9" s="7" customFormat="1" ht="26.4">
      <c r="A183" s="91" t="s">
        <v>187</v>
      </c>
      <c r="B183" s="72"/>
      <c r="C183" s="4" t="s">
        <v>36</v>
      </c>
      <c r="D183" s="12"/>
      <c r="E183" s="13"/>
      <c r="F183" s="13"/>
      <c r="G183" s="25"/>
      <c r="H183" s="14">
        <f>H184</f>
        <v>993.36</v>
      </c>
      <c r="I183" s="14">
        <f>I184</f>
        <v>978.85338000000002</v>
      </c>
    </row>
    <row r="184" spans="1:9" s="7" customFormat="1" ht="13.2">
      <c r="A184" s="119"/>
      <c r="B184" s="72"/>
      <c r="C184" s="91" t="s">
        <v>70</v>
      </c>
      <c r="D184" s="12" t="s">
        <v>69</v>
      </c>
      <c r="E184" s="13"/>
      <c r="F184" s="13"/>
      <c r="G184" s="25"/>
      <c r="H184" s="14">
        <f>SUM(H185:H192)</f>
        <v>993.36</v>
      </c>
      <c r="I184" s="14">
        <f>SUM(I185:I192)</f>
        <v>978.85338000000002</v>
      </c>
    </row>
    <row r="185" spans="1:9" s="7" customFormat="1" ht="13.2">
      <c r="A185" s="119"/>
      <c r="B185" s="72" t="s">
        <v>72</v>
      </c>
      <c r="C185" s="92"/>
      <c r="D185" s="12" t="s">
        <v>69</v>
      </c>
      <c r="E185" s="13" t="s">
        <v>73</v>
      </c>
      <c r="F185" s="13" t="s">
        <v>254</v>
      </c>
      <c r="G185" s="25" t="s">
        <v>189</v>
      </c>
      <c r="H185" s="14">
        <v>246.17294000000001</v>
      </c>
      <c r="I185" s="14">
        <v>244.8</v>
      </c>
    </row>
    <row r="186" spans="1:9" s="7" customFormat="1" ht="24">
      <c r="A186" s="119"/>
      <c r="B186" s="72" t="s">
        <v>75</v>
      </c>
      <c r="C186" s="92"/>
      <c r="D186" s="12" t="s">
        <v>69</v>
      </c>
      <c r="E186" s="13" t="s">
        <v>42</v>
      </c>
      <c r="F186" s="13" t="s">
        <v>255</v>
      </c>
      <c r="G186" s="25" t="s">
        <v>172</v>
      </c>
      <c r="H186" s="14">
        <v>120</v>
      </c>
      <c r="I186" s="14">
        <v>120</v>
      </c>
    </row>
    <row r="187" spans="1:9" s="7" customFormat="1" ht="30.6" customHeight="1">
      <c r="A187" s="119"/>
      <c r="B187" s="72" t="s">
        <v>191</v>
      </c>
      <c r="C187" s="92"/>
      <c r="D187" s="12" t="s">
        <v>69</v>
      </c>
      <c r="E187" s="13" t="s">
        <v>71</v>
      </c>
      <c r="F187" s="13" t="s">
        <v>256</v>
      </c>
      <c r="G187" s="25" t="s">
        <v>172</v>
      </c>
      <c r="H187" s="14">
        <v>95.8</v>
      </c>
      <c r="I187" s="14">
        <v>95.8</v>
      </c>
    </row>
    <row r="188" spans="1:9" s="7" customFormat="1" ht="48">
      <c r="A188" s="119"/>
      <c r="B188" s="72" t="s">
        <v>190</v>
      </c>
      <c r="C188" s="92"/>
      <c r="D188" s="12" t="s">
        <v>69</v>
      </c>
      <c r="E188" s="13" t="s">
        <v>71</v>
      </c>
      <c r="F188" s="13" t="s">
        <v>257</v>
      </c>
      <c r="G188" s="25" t="s">
        <v>448</v>
      </c>
      <c r="H188" s="14">
        <v>20</v>
      </c>
      <c r="I188" s="14">
        <v>20</v>
      </c>
    </row>
    <row r="189" spans="1:9" s="7" customFormat="1" ht="60">
      <c r="A189" s="119"/>
      <c r="B189" s="72" t="s">
        <v>178</v>
      </c>
      <c r="C189" s="92"/>
      <c r="D189" s="12" t="s">
        <v>69</v>
      </c>
      <c r="E189" s="13" t="s">
        <v>71</v>
      </c>
      <c r="F189" s="13" t="s">
        <v>258</v>
      </c>
      <c r="G189" s="25" t="s">
        <v>177</v>
      </c>
      <c r="H189" s="14">
        <v>3.6870599999999998</v>
      </c>
      <c r="I189" s="14">
        <v>3.6870599999999998</v>
      </c>
    </row>
    <row r="190" spans="1:9" s="7" customFormat="1" ht="52.8" customHeight="1">
      <c r="A190" s="119"/>
      <c r="B190" s="114" t="s">
        <v>449</v>
      </c>
      <c r="C190" s="92"/>
      <c r="D190" s="12" t="s">
        <v>69</v>
      </c>
      <c r="E190" s="13" t="s">
        <v>71</v>
      </c>
      <c r="F190" s="13" t="s">
        <v>450</v>
      </c>
      <c r="G190" s="25" t="s">
        <v>172</v>
      </c>
      <c r="H190" s="14">
        <v>369.8</v>
      </c>
      <c r="I190" s="14">
        <v>360.15580999999997</v>
      </c>
    </row>
    <row r="191" spans="1:9" s="7" customFormat="1" ht="49.2" customHeight="1">
      <c r="A191" s="119"/>
      <c r="B191" s="116"/>
      <c r="C191" s="92"/>
      <c r="D191" s="12" t="s">
        <v>69</v>
      </c>
      <c r="E191" s="13" t="s">
        <v>71</v>
      </c>
      <c r="F191" s="13" t="s">
        <v>450</v>
      </c>
      <c r="G191" s="25" t="s">
        <v>172</v>
      </c>
      <c r="H191" s="14">
        <v>82.9</v>
      </c>
      <c r="I191" s="14">
        <v>80.833299999999994</v>
      </c>
    </row>
    <row r="192" spans="1:9" s="7" customFormat="1" ht="48">
      <c r="A192" s="119"/>
      <c r="B192" s="72" t="s">
        <v>260</v>
      </c>
      <c r="C192" s="92"/>
      <c r="D192" s="12" t="s">
        <v>69</v>
      </c>
      <c r="E192" s="13" t="s">
        <v>71</v>
      </c>
      <c r="F192" s="13" t="s">
        <v>259</v>
      </c>
      <c r="G192" s="25" t="s">
        <v>172</v>
      </c>
      <c r="H192" s="14">
        <v>55</v>
      </c>
      <c r="I192" s="14">
        <v>53.577210000000001</v>
      </c>
    </row>
    <row r="193" spans="1:40" s="7" customFormat="1" ht="26.4">
      <c r="A193" s="165" t="s">
        <v>451</v>
      </c>
      <c r="B193" s="72"/>
      <c r="C193" s="36" t="s">
        <v>36</v>
      </c>
      <c r="D193" s="12"/>
      <c r="E193" s="13"/>
      <c r="F193" s="13"/>
      <c r="G193" s="25"/>
      <c r="H193" s="14">
        <f>H194+H195</f>
        <v>93.8</v>
      </c>
      <c r="I193" s="14">
        <f>I194+I195</f>
        <v>93.8</v>
      </c>
    </row>
    <row r="194" spans="1:40" s="7" customFormat="1" ht="66">
      <c r="A194" s="166"/>
      <c r="B194" s="72"/>
      <c r="C194" s="23" t="s">
        <v>70</v>
      </c>
      <c r="D194" s="12" t="s">
        <v>69</v>
      </c>
      <c r="E194" s="13"/>
      <c r="F194" s="13"/>
      <c r="G194" s="25"/>
      <c r="H194" s="14">
        <f>H197</f>
        <v>83.8</v>
      </c>
      <c r="I194" s="14">
        <f>I197</f>
        <v>83.8</v>
      </c>
    </row>
    <row r="195" spans="1:40" s="7" customFormat="1" ht="13.2">
      <c r="A195" s="166"/>
      <c r="B195" s="72"/>
      <c r="C195" s="91" t="s">
        <v>119</v>
      </c>
      <c r="D195" s="26" t="s">
        <v>192</v>
      </c>
      <c r="E195" s="13"/>
      <c r="F195" s="13"/>
      <c r="G195" s="25"/>
      <c r="H195" s="14">
        <f>H196</f>
        <v>10</v>
      </c>
      <c r="I195" s="14">
        <f>I196</f>
        <v>10</v>
      </c>
    </row>
    <row r="196" spans="1:40" s="43" customFormat="1" ht="31.8" customHeight="1">
      <c r="A196" s="166"/>
      <c r="B196" s="163" t="s">
        <v>452</v>
      </c>
      <c r="C196" s="92"/>
      <c r="D196" s="46" t="s">
        <v>69</v>
      </c>
      <c r="E196" s="65" t="s">
        <v>61</v>
      </c>
      <c r="F196" s="65" t="s">
        <v>453</v>
      </c>
      <c r="G196" s="66" t="s">
        <v>172</v>
      </c>
      <c r="H196" s="42">
        <v>10</v>
      </c>
      <c r="I196" s="42">
        <v>10</v>
      </c>
    </row>
    <row r="197" spans="1:40" s="43" customFormat="1" ht="21" customHeight="1">
      <c r="A197" s="166"/>
      <c r="B197" s="164"/>
      <c r="C197" s="92"/>
      <c r="D197" s="46" t="s">
        <v>69</v>
      </c>
      <c r="E197" s="65" t="s">
        <v>71</v>
      </c>
      <c r="F197" s="65" t="s">
        <v>453</v>
      </c>
      <c r="G197" s="66" t="s">
        <v>172</v>
      </c>
      <c r="H197" s="42">
        <v>83.8</v>
      </c>
      <c r="I197" s="42">
        <v>83.8</v>
      </c>
    </row>
    <row r="198" spans="1:40" s="43" customFormat="1" ht="36.6" customHeight="1">
      <c r="A198" s="109" t="s">
        <v>79</v>
      </c>
      <c r="B198" s="129"/>
      <c r="C198" s="56" t="s">
        <v>36</v>
      </c>
      <c r="D198" s="9"/>
      <c r="E198" s="9"/>
      <c r="F198" s="9"/>
      <c r="G198" s="61"/>
      <c r="H198" s="11">
        <f>H200</f>
        <v>750</v>
      </c>
      <c r="I198" s="11">
        <f>I200</f>
        <v>700</v>
      </c>
    </row>
    <row r="199" spans="1:40" s="7" customFormat="1" ht="32.4" customHeight="1">
      <c r="A199" s="109"/>
      <c r="B199" s="129"/>
      <c r="C199" s="56" t="s">
        <v>67</v>
      </c>
      <c r="D199" s="9"/>
      <c r="E199" s="9"/>
      <c r="F199" s="9"/>
      <c r="G199" s="61"/>
      <c r="H199" s="10"/>
      <c r="I199" s="10"/>
    </row>
    <row r="200" spans="1:40" s="7" customFormat="1" ht="34.200000000000003" customHeight="1">
      <c r="A200" s="109"/>
      <c r="B200" s="129"/>
      <c r="C200" s="56" t="s">
        <v>80</v>
      </c>
      <c r="D200" s="15" t="s">
        <v>81</v>
      </c>
      <c r="E200" s="9"/>
      <c r="F200" s="9"/>
      <c r="G200" s="61"/>
      <c r="H200" s="10">
        <f>H201+H203</f>
        <v>750</v>
      </c>
      <c r="I200" s="10">
        <f>I201+I203</f>
        <v>700</v>
      </c>
    </row>
    <row r="201" spans="1:40" s="7" customFormat="1" ht="26.4">
      <c r="A201" s="89" t="s">
        <v>82</v>
      </c>
      <c r="B201" s="148" t="s">
        <v>87</v>
      </c>
      <c r="C201" s="4" t="s">
        <v>36</v>
      </c>
      <c r="D201" s="12"/>
      <c r="E201" s="13"/>
      <c r="F201" s="13"/>
      <c r="G201" s="25"/>
      <c r="H201" s="14">
        <f>H202</f>
        <v>550</v>
      </c>
      <c r="I201" s="14">
        <f>I202</f>
        <v>500</v>
      </c>
    </row>
    <row r="202" spans="1:40" s="7" customFormat="1" ht="39.6">
      <c r="A202" s="89"/>
      <c r="B202" s="148"/>
      <c r="C202" s="4" t="s">
        <v>83</v>
      </c>
      <c r="D202" s="12" t="s">
        <v>81</v>
      </c>
      <c r="E202" s="13" t="s">
        <v>84</v>
      </c>
      <c r="F202" s="13" t="s">
        <v>314</v>
      </c>
      <c r="G202" s="25" t="s">
        <v>454</v>
      </c>
      <c r="H202" s="14">
        <v>550</v>
      </c>
      <c r="I202" s="14">
        <v>500</v>
      </c>
    </row>
    <row r="203" spans="1:40" s="43" customFormat="1" ht="26.4">
      <c r="A203" s="145" t="s">
        <v>86</v>
      </c>
      <c r="B203" s="144" t="s">
        <v>88</v>
      </c>
      <c r="C203" s="58" t="s">
        <v>36</v>
      </c>
      <c r="D203" s="46"/>
      <c r="E203" s="65"/>
      <c r="F203" s="65"/>
      <c r="G203" s="66"/>
      <c r="H203" s="42">
        <f>H204</f>
        <v>200</v>
      </c>
      <c r="I203" s="42">
        <f>I204</f>
        <v>200</v>
      </c>
    </row>
    <row r="204" spans="1:40" s="43" customFormat="1" ht="39.6">
      <c r="A204" s="156"/>
      <c r="B204" s="144"/>
      <c r="C204" s="58" t="s">
        <v>83</v>
      </c>
      <c r="D204" s="46" t="s">
        <v>81</v>
      </c>
      <c r="E204" s="65" t="s">
        <v>84</v>
      </c>
      <c r="F204" s="65" t="s">
        <v>261</v>
      </c>
      <c r="G204" s="66" t="s">
        <v>85</v>
      </c>
      <c r="H204" s="42">
        <v>200</v>
      </c>
      <c r="I204" s="42">
        <v>200</v>
      </c>
    </row>
    <row r="205" spans="1:40" s="43" customFormat="1" ht="26.4">
      <c r="A205" s="109" t="s">
        <v>89</v>
      </c>
      <c r="B205" s="129"/>
      <c r="C205" s="56" t="s">
        <v>36</v>
      </c>
      <c r="D205" s="9"/>
      <c r="E205" s="9"/>
      <c r="F205" s="9"/>
      <c r="G205" s="61"/>
      <c r="H205" s="11">
        <f>H207+H208</f>
        <v>10913.761060000001</v>
      </c>
      <c r="I205" s="11">
        <f>I207+I208</f>
        <v>10912.26125</v>
      </c>
    </row>
    <row r="206" spans="1:40" s="43" customFormat="1" ht="13.2">
      <c r="A206" s="109"/>
      <c r="B206" s="129"/>
      <c r="C206" s="56" t="s">
        <v>67</v>
      </c>
      <c r="D206" s="9"/>
      <c r="E206" s="9"/>
      <c r="F206" s="9"/>
      <c r="G206" s="61"/>
      <c r="H206" s="10"/>
      <c r="I206" s="10"/>
    </row>
    <row r="207" spans="1:40" s="7" customFormat="1" ht="26.4">
      <c r="A207" s="109"/>
      <c r="B207" s="129"/>
      <c r="C207" s="56" t="s">
        <v>80</v>
      </c>
      <c r="D207" s="15" t="s">
        <v>81</v>
      </c>
      <c r="E207" s="9"/>
      <c r="F207" s="9"/>
      <c r="G207" s="61"/>
      <c r="H207" s="10">
        <f>H210-H218+H223+O223</f>
        <v>10459.761060000001</v>
      </c>
      <c r="I207" s="10">
        <f>I209-I218+I223</f>
        <v>10458.26125</v>
      </c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</row>
    <row r="208" spans="1:40" s="7" customFormat="1" ht="39.6">
      <c r="A208" s="109"/>
      <c r="B208" s="129"/>
      <c r="C208" s="56" t="s">
        <v>119</v>
      </c>
      <c r="D208" s="15" t="s">
        <v>60</v>
      </c>
      <c r="E208" s="9"/>
      <c r="F208" s="9"/>
      <c r="G208" s="61"/>
      <c r="H208" s="10">
        <f>H218+H226+P219</f>
        <v>454</v>
      </c>
      <c r="I208" s="10">
        <f>I218+I226</f>
        <v>454</v>
      </c>
    </row>
    <row r="209" spans="1:9" s="7" customFormat="1" ht="26.4">
      <c r="A209" s="91" t="s">
        <v>90</v>
      </c>
      <c r="B209" s="72"/>
      <c r="C209" s="4" t="s">
        <v>36</v>
      </c>
      <c r="D209" s="12"/>
      <c r="E209" s="13"/>
      <c r="F209" s="13"/>
      <c r="G209" s="25"/>
      <c r="H209" s="14">
        <f>H210</f>
        <v>10680.66106</v>
      </c>
      <c r="I209" s="14">
        <f>I210</f>
        <v>10679.161249999999</v>
      </c>
    </row>
    <row r="210" spans="1:9" s="7" customFormat="1" ht="13.2">
      <c r="A210" s="92"/>
      <c r="B210" s="72"/>
      <c r="C210" s="4" t="s">
        <v>91</v>
      </c>
      <c r="D210" s="12"/>
      <c r="E210" s="13"/>
      <c r="F210" s="13"/>
      <c r="G210" s="25"/>
      <c r="H210" s="14">
        <f>SUM(H211:H221)-H218</f>
        <v>10680.66106</v>
      </c>
      <c r="I210" s="14">
        <f>SUM(I211:I221)-I218</f>
        <v>10679.161249999999</v>
      </c>
    </row>
    <row r="211" spans="1:9" s="7" customFormat="1" ht="55.8" customHeight="1">
      <c r="A211" s="92"/>
      <c r="B211" s="72" t="s">
        <v>19</v>
      </c>
      <c r="C211" s="91" t="s">
        <v>80</v>
      </c>
      <c r="D211" s="12" t="s">
        <v>81</v>
      </c>
      <c r="E211" s="13" t="s">
        <v>42</v>
      </c>
      <c r="F211" s="13" t="s">
        <v>262</v>
      </c>
      <c r="G211" s="25" t="s">
        <v>169</v>
      </c>
      <c r="H211" s="14">
        <v>82.432429999999997</v>
      </c>
      <c r="I211" s="14">
        <v>82.432429999999997</v>
      </c>
    </row>
    <row r="212" spans="1:9" s="7" customFormat="1" ht="48">
      <c r="A212" s="92"/>
      <c r="B212" s="72" t="s">
        <v>265</v>
      </c>
      <c r="C212" s="92"/>
      <c r="D212" s="12" t="s">
        <v>81</v>
      </c>
      <c r="E212" s="13" t="s">
        <v>42</v>
      </c>
      <c r="F212" s="13" t="s">
        <v>264</v>
      </c>
      <c r="G212" s="25" t="s">
        <v>169</v>
      </c>
      <c r="H212" s="14">
        <v>391.8</v>
      </c>
      <c r="I212" s="14">
        <v>391.8</v>
      </c>
    </row>
    <row r="213" spans="1:9" s="7" customFormat="1" ht="19.8" customHeight="1">
      <c r="A213" s="92"/>
      <c r="B213" s="72" t="s">
        <v>92</v>
      </c>
      <c r="C213" s="92"/>
      <c r="D213" s="12" t="s">
        <v>81</v>
      </c>
      <c r="E213" s="13" t="s">
        <v>42</v>
      </c>
      <c r="F213" s="13" t="s">
        <v>263</v>
      </c>
      <c r="G213" s="25" t="s">
        <v>172</v>
      </c>
      <c r="H213" s="14">
        <v>544.9</v>
      </c>
      <c r="I213" s="14">
        <v>544.9</v>
      </c>
    </row>
    <row r="214" spans="1:9" s="7" customFormat="1" ht="24">
      <c r="A214" s="92"/>
      <c r="B214" s="72" t="s">
        <v>27</v>
      </c>
      <c r="C214" s="92"/>
      <c r="D214" s="12" t="s">
        <v>81</v>
      </c>
      <c r="E214" s="13" t="s">
        <v>42</v>
      </c>
      <c r="F214" s="13" t="s">
        <v>266</v>
      </c>
      <c r="G214" s="25" t="s">
        <v>169</v>
      </c>
      <c r="H214" s="14">
        <v>8405.6516300000003</v>
      </c>
      <c r="I214" s="14">
        <v>8404.152</v>
      </c>
    </row>
    <row r="215" spans="1:9" s="7" customFormat="1" ht="24">
      <c r="A215" s="92"/>
      <c r="B215" s="72" t="s">
        <v>298</v>
      </c>
      <c r="C215" s="92"/>
      <c r="D215" s="12" t="s">
        <v>81</v>
      </c>
      <c r="E215" s="13" t="s">
        <v>42</v>
      </c>
      <c r="F215" s="13" t="s">
        <v>268</v>
      </c>
      <c r="G215" s="25" t="s">
        <v>172</v>
      </c>
      <c r="H215" s="14">
        <v>99.448999999999998</v>
      </c>
      <c r="I215" s="14">
        <v>99.448999999999998</v>
      </c>
    </row>
    <row r="216" spans="1:9" s="7" customFormat="1" ht="24">
      <c r="A216" s="92"/>
      <c r="B216" s="72" t="s">
        <v>193</v>
      </c>
      <c r="C216" s="92"/>
      <c r="D216" s="12" t="s">
        <v>81</v>
      </c>
      <c r="E216" s="13" t="s">
        <v>42</v>
      </c>
      <c r="F216" s="13" t="s">
        <v>299</v>
      </c>
      <c r="G216" s="25" t="s">
        <v>172</v>
      </c>
      <c r="H216" s="14">
        <v>793.93799999999999</v>
      </c>
      <c r="I216" s="14">
        <v>793.93781999999999</v>
      </c>
    </row>
    <row r="217" spans="1:9" s="7" customFormat="1" ht="24">
      <c r="A217" s="92"/>
      <c r="B217" s="72" t="s">
        <v>94</v>
      </c>
      <c r="C217" s="92"/>
      <c r="D217" s="12" t="s">
        <v>81</v>
      </c>
      <c r="E217" s="13" t="s">
        <v>42</v>
      </c>
      <c r="F217" s="25" t="s">
        <v>456</v>
      </c>
      <c r="G217" s="25" t="s">
        <v>172</v>
      </c>
      <c r="H217" s="14">
        <v>54.49</v>
      </c>
      <c r="I217" s="14">
        <v>54.49</v>
      </c>
    </row>
    <row r="218" spans="1:9" s="7" customFormat="1" ht="13.2">
      <c r="A218" s="92"/>
      <c r="B218" s="72"/>
      <c r="C218" s="91" t="s">
        <v>119</v>
      </c>
      <c r="D218" s="12" t="s">
        <v>60</v>
      </c>
      <c r="E218" s="13"/>
      <c r="F218" s="13"/>
      <c r="G218" s="25"/>
      <c r="H218" s="14">
        <f>SUM(H219:H221)</f>
        <v>308</v>
      </c>
      <c r="I218" s="14">
        <f>SUM(I219:I221)</f>
        <v>308</v>
      </c>
    </row>
    <row r="219" spans="1:9" s="7" customFormat="1" ht="13.2">
      <c r="A219" s="92"/>
      <c r="B219" s="72" t="s">
        <v>93</v>
      </c>
      <c r="C219" s="92"/>
      <c r="D219" s="12" t="s">
        <v>60</v>
      </c>
      <c r="E219" s="13" t="s">
        <v>42</v>
      </c>
      <c r="F219" s="13" t="s">
        <v>267</v>
      </c>
      <c r="G219" s="25" t="s">
        <v>45</v>
      </c>
      <c r="H219" s="14">
        <v>13.56</v>
      </c>
      <c r="I219" s="14">
        <v>13.56</v>
      </c>
    </row>
    <row r="220" spans="1:9" s="7" customFormat="1" ht="60">
      <c r="A220" s="92"/>
      <c r="B220" s="74" t="s">
        <v>455</v>
      </c>
      <c r="C220" s="92"/>
      <c r="D220" s="12" t="s">
        <v>60</v>
      </c>
      <c r="E220" s="13" t="s">
        <v>42</v>
      </c>
      <c r="F220" s="13" t="s">
        <v>299</v>
      </c>
      <c r="G220" s="25" t="s">
        <v>177</v>
      </c>
      <c r="H220" s="14">
        <v>78.75</v>
      </c>
      <c r="I220" s="14">
        <v>78.75</v>
      </c>
    </row>
    <row r="221" spans="1:9" s="7" customFormat="1" ht="36">
      <c r="A221" s="92"/>
      <c r="B221" s="72" t="s">
        <v>194</v>
      </c>
      <c r="C221" s="93"/>
      <c r="D221" s="12" t="s">
        <v>60</v>
      </c>
      <c r="E221" s="13" t="s">
        <v>42</v>
      </c>
      <c r="F221" s="13" t="s">
        <v>269</v>
      </c>
      <c r="G221" s="25" t="s">
        <v>177</v>
      </c>
      <c r="H221" s="14">
        <v>215.69</v>
      </c>
      <c r="I221" s="14">
        <v>215.69</v>
      </c>
    </row>
    <row r="222" spans="1:9" s="7" customFormat="1" ht="26.4">
      <c r="A222" s="91" t="s">
        <v>95</v>
      </c>
      <c r="B222" s="72"/>
      <c r="C222" s="4" t="s">
        <v>36</v>
      </c>
      <c r="D222" s="12"/>
      <c r="E222" s="13"/>
      <c r="F222" s="13"/>
      <c r="G222" s="25"/>
      <c r="H222" s="14">
        <f>H223+H226</f>
        <v>233.1</v>
      </c>
      <c r="I222" s="14">
        <f>I223+I226</f>
        <v>233.1</v>
      </c>
    </row>
    <row r="223" spans="1:9" s="7" customFormat="1" ht="13.2">
      <c r="A223" s="92"/>
      <c r="B223" s="72"/>
      <c r="C223" s="91" t="s">
        <v>83</v>
      </c>
      <c r="D223" s="12" t="s">
        <v>81</v>
      </c>
      <c r="E223" s="13"/>
      <c r="F223" s="13"/>
      <c r="G223" s="25"/>
      <c r="H223" s="14">
        <f>SUM(H224:H225)</f>
        <v>87.1</v>
      </c>
      <c r="I223" s="14">
        <f>SUM(I224:I225)</f>
        <v>87.1</v>
      </c>
    </row>
    <row r="224" spans="1:9" s="7" customFormat="1" ht="60">
      <c r="A224" s="92"/>
      <c r="B224" s="72" t="s">
        <v>532</v>
      </c>
      <c r="C224" s="92"/>
      <c r="D224" s="12" t="s">
        <v>81</v>
      </c>
      <c r="E224" s="13" t="s">
        <v>42</v>
      </c>
      <c r="F224" s="13" t="s">
        <v>308</v>
      </c>
      <c r="G224" s="25" t="s">
        <v>172</v>
      </c>
      <c r="H224" s="14">
        <v>86.486999999999995</v>
      </c>
      <c r="I224" s="14">
        <v>86.486999999999995</v>
      </c>
    </row>
    <row r="225" spans="1:9" s="7" customFormat="1" ht="36">
      <c r="A225" s="92"/>
      <c r="B225" s="72" t="s">
        <v>99</v>
      </c>
      <c r="C225" s="92"/>
      <c r="D225" s="12" t="s">
        <v>81</v>
      </c>
      <c r="E225" s="13" t="s">
        <v>42</v>
      </c>
      <c r="F225" s="13" t="s">
        <v>300</v>
      </c>
      <c r="G225" s="25" t="s">
        <v>172</v>
      </c>
      <c r="H225" s="14">
        <v>0.61299999999999999</v>
      </c>
      <c r="I225" s="14">
        <v>0.61299999999999999</v>
      </c>
    </row>
    <row r="226" spans="1:9" s="7" customFormat="1" ht="13.2">
      <c r="A226" s="92"/>
      <c r="B226" s="72"/>
      <c r="C226" s="91" t="s">
        <v>119</v>
      </c>
      <c r="D226" s="12" t="s">
        <v>60</v>
      </c>
      <c r="E226" s="13"/>
      <c r="F226" s="13"/>
      <c r="G226" s="25"/>
      <c r="H226" s="14">
        <f>SUM(H227:H229)</f>
        <v>146</v>
      </c>
      <c r="I226" s="14">
        <f>SUM(I227:I229)</f>
        <v>146</v>
      </c>
    </row>
    <row r="227" spans="1:9" s="7" customFormat="1" ht="24">
      <c r="A227" s="92"/>
      <c r="B227" s="72" t="s">
        <v>96</v>
      </c>
      <c r="C227" s="92"/>
      <c r="D227" s="12" t="s">
        <v>60</v>
      </c>
      <c r="E227" s="13" t="s">
        <v>42</v>
      </c>
      <c r="F227" s="13" t="s">
        <v>270</v>
      </c>
      <c r="G227" s="25" t="s">
        <v>177</v>
      </c>
      <c r="H227" s="14">
        <v>66</v>
      </c>
      <c r="I227" s="14">
        <v>66</v>
      </c>
    </row>
    <row r="228" spans="1:9" s="43" customFormat="1" ht="24">
      <c r="A228" s="92"/>
      <c r="B228" s="78" t="s">
        <v>97</v>
      </c>
      <c r="C228" s="92"/>
      <c r="D228" s="46" t="s">
        <v>60</v>
      </c>
      <c r="E228" s="65" t="s">
        <v>42</v>
      </c>
      <c r="F228" s="65" t="s">
        <v>271</v>
      </c>
      <c r="G228" s="66" t="s">
        <v>177</v>
      </c>
      <c r="H228" s="42">
        <v>50</v>
      </c>
      <c r="I228" s="42">
        <v>50</v>
      </c>
    </row>
    <row r="229" spans="1:9" s="43" customFormat="1" ht="24">
      <c r="A229" s="93"/>
      <c r="B229" s="78" t="s">
        <v>98</v>
      </c>
      <c r="C229" s="93"/>
      <c r="D229" s="46" t="s">
        <v>60</v>
      </c>
      <c r="E229" s="65" t="s">
        <v>42</v>
      </c>
      <c r="F229" s="65" t="s">
        <v>272</v>
      </c>
      <c r="G229" s="66" t="s">
        <v>177</v>
      </c>
      <c r="H229" s="42">
        <v>30</v>
      </c>
      <c r="I229" s="42">
        <v>30</v>
      </c>
    </row>
    <row r="230" spans="1:9" s="7" customFormat="1" ht="52.2" customHeight="1">
      <c r="A230" s="109" t="s">
        <v>100</v>
      </c>
      <c r="B230" s="129"/>
      <c r="C230" s="8" t="s">
        <v>36</v>
      </c>
      <c r="D230" s="9"/>
      <c r="E230" s="9"/>
      <c r="F230" s="9"/>
      <c r="G230" s="61"/>
      <c r="H230" s="11">
        <f>H231</f>
        <v>29022.897470000004</v>
      </c>
      <c r="I230" s="11">
        <f>I231</f>
        <v>24022.895860000001</v>
      </c>
    </row>
    <row r="231" spans="1:9" s="7" customFormat="1" ht="51" customHeight="1">
      <c r="A231" s="109"/>
      <c r="B231" s="129"/>
      <c r="C231" s="8" t="s">
        <v>101</v>
      </c>
      <c r="D231" s="9" t="s">
        <v>81</v>
      </c>
      <c r="E231" s="9"/>
      <c r="F231" s="9"/>
      <c r="G231" s="61"/>
      <c r="H231" s="10">
        <f>H232+H235+H237+H239+H242+H246+H248+H250+H244</f>
        <v>29022.897470000004</v>
      </c>
      <c r="I231" s="10">
        <f>I232+I235+I237+I239+I242+I246+I248+I250+I244</f>
        <v>24022.895860000001</v>
      </c>
    </row>
    <row r="232" spans="1:9" s="7" customFormat="1" ht="26.4">
      <c r="A232" s="91" t="s">
        <v>47</v>
      </c>
      <c r="B232" s="111" t="s">
        <v>19</v>
      </c>
      <c r="C232" s="4" t="s">
        <v>36</v>
      </c>
      <c r="D232" s="12"/>
      <c r="E232" s="12"/>
      <c r="F232" s="12"/>
      <c r="G232" s="26"/>
      <c r="H232" s="14">
        <f>H233+H234</f>
        <v>147.31887</v>
      </c>
      <c r="I232" s="14">
        <f>I233+I234</f>
        <v>147.31887</v>
      </c>
    </row>
    <row r="233" spans="1:9" s="7" customFormat="1" ht="39.6">
      <c r="A233" s="92"/>
      <c r="B233" s="112"/>
      <c r="C233" s="4" t="s">
        <v>101</v>
      </c>
      <c r="D233" s="12" t="s">
        <v>81</v>
      </c>
      <c r="E233" s="12" t="s">
        <v>324</v>
      </c>
      <c r="F233" s="12" t="s">
        <v>273</v>
      </c>
      <c r="G233" s="26" t="s">
        <v>169</v>
      </c>
      <c r="H233" s="14">
        <v>22.74887</v>
      </c>
      <c r="I233" s="14">
        <v>22.74887</v>
      </c>
    </row>
    <row r="234" spans="1:9" s="7" customFormat="1" ht="13.2">
      <c r="A234" s="120"/>
      <c r="B234" s="117"/>
      <c r="C234" s="37"/>
      <c r="D234" s="12" t="s">
        <v>81</v>
      </c>
      <c r="E234" s="12" t="s">
        <v>102</v>
      </c>
      <c r="F234" s="12" t="s">
        <v>273</v>
      </c>
      <c r="G234" s="26" t="s">
        <v>170</v>
      </c>
      <c r="H234" s="14">
        <v>124.57</v>
      </c>
      <c r="I234" s="14">
        <v>124.57</v>
      </c>
    </row>
    <row r="235" spans="1:9" s="7" customFormat="1" ht="49.2" customHeight="1">
      <c r="A235" s="91" t="s">
        <v>50</v>
      </c>
      <c r="B235" s="111" t="s">
        <v>457</v>
      </c>
      <c r="C235" s="4" t="s">
        <v>36</v>
      </c>
      <c r="D235" s="12"/>
      <c r="E235" s="12"/>
      <c r="F235" s="12"/>
      <c r="G235" s="26"/>
      <c r="H235" s="14">
        <f>H236</f>
        <v>188.5</v>
      </c>
      <c r="I235" s="14">
        <f>I236</f>
        <v>188.5</v>
      </c>
    </row>
    <row r="236" spans="1:9" s="7" customFormat="1" ht="47.4" customHeight="1">
      <c r="A236" s="92"/>
      <c r="B236" s="113"/>
      <c r="C236" s="4" t="s">
        <v>101</v>
      </c>
      <c r="D236" s="12" t="s">
        <v>81</v>
      </c>
      <c r="E236" s="12" t="s">
        <v>324</v>
      </c>
      <c r="F236" s="12" t="s">
        <v>458</v>
      </c>
      <c r="G236" s="26" t="s">
        <v>169</v>
      </c>
      <c r="H236" s="14">
        <v>188.5</v>
      </c>
      <c r="I236" s="14">
        <v>188.5</v>
      </c>
    </row>
    <row r="237" spans="1:9" s="7" customFormat="1" ht="26.4">
      <c r="A237" s="91" t="s">
        <v>51</v>
      </c>
      <c r="B237" s="111" t="s">
        <v>459</v>
      </c>
      <c r="C237" s="4" t="s">
        <v>36</v>
      </c>
      <c r="D237" s="12"/>
      <c r="E237" s="12"/>
      <c r="F237" s="12"/>
      <c r="G237" s="26"/>
      <c r="H237" s="14">
        <f>H238</f>
        <v>5000</v>
      </c>
      <c r="I237" s="14">
        <f>I238</f>
        <v>0</v>
      </c>
    </row>
    <row r="238" spans="1:9" s="7" customFormat="1" ht="39.6">
      <c r="A238" s="92"/>
      <c r="B238" s="113"/>
      <c r="C238" s="4" t="s">
        <v>101</v>
      </c>
      <c r="D238" s="12" t="s">
        <v>81</v>
      </c>
      <c r="E238" s="12" t="s">
        <v>102</v>
      </c>
      <c r="F238" s="12" t="s">
        <v>460</v>
      </c>
      <c r="G238" s="26" t="s">
        <v>175</v>
      </c>
      <c r="H238" s="14">
        <v>5000</v>
      </c>
      <c r="I238" s="14">
        <v>0</v>
      </c>
    </row>
    <row r="239" spans="1:9" s="7" customFormat="1" ht="26.4">
      <c r="A239" s="91" t="s">
        <v>52</v>
      </c>
      <c r="B239" s="111" t="s">
        <v>461</v>
      </c>
      <c r="C239" s="29" t="s">
        <v>36</v>
      </c>
      <c r="D239" s="12"/>
      <c r="E239" s="12"/>
      <c r="F239" s="12"/>
      <c r="G239" s="26"/>
      <c r="H239" s="14">
        <f>H240+H241</f>
        <v>21419.728600000002</v>
      </c>
      <c r="I239" s="14">
        <f>I240+I241</f>
        <v>21419.726989999999</v>
      </c>
    </row>
    <row r="240" spans="1:9" s="7" customFormat="1" ht="39.6">
      <c r="A240" s="92"/>
      <c r="B240" s="112"/>
      <c r="C240" s="29" t="s">
        <v>101</v>
      </c>
      <c r="D240" s="12" t="s">
        <v>81</v>
      </c>
      <c r="E240" s="12" t="s">
        <v>324</v>
      </c>
      <c r="F240" s="12" t="s">
        <v>274</v>
      </c>
      <c r="G240" s="26" t="s">
        <v>169</v>
      </c>
      <c r="H240" s="42">
        <v>5797.9786000000004</v>
      </c>
      <c r="I240" s="42">
        <v>5797.9769900000001</v>
      </c>
    </row>
    <row r="241" spans="1:9" s="7" customFormat="1" ht="13.2">
      <c r="A241" s="120"/>
      <c r="B241" s="117"/>
      <c r="C241" s="38"/>
      <c r="D241" s="12" t="s">
        <v>81</v>
      </c>
      <c r="E241" s="12" t="s">
        <v>102</v>
      </c>
      <c r="F241" s="12" t="s">
        <v>274</v>
      </c>
      <c r="G241" s="26" t="s">
        <v>170</v>
      </c>
      <c r="H241" s="42">
        <v>15621.75</v>
      </c>
      <c r="I241" s="42">
        <v>15621.75</v>
      </c>
    </row>
    <row r="242" spans="1:9" s="7" customFormat="1" ht="26.4">
      <c r="A242" s="91" t="s">
        <v>53</v>
      </c>
      <c r="B242" s="111" t="s">
        <v>462</v>
      </c>
      <c r="C242" s="4" t="s">
        <v>36</v>
      </c>
      <c r="D242" s="12"/>
      <c r="E242" s="12"/>
      <c r="F242" s="12"/>
      <c r="G242" s="26"/>
      <c r="H242" s="14">
        <f>H243</f>
        <v>1466.7</v>
      </c>
      <c r="I242" s="14">
        <f>I243</f>
        <v>1466.7</v>
      </c>
    </row>
    <row r="243" spans="1:9" s="7" customFormat="1" ht="39.6">
      <c r="A243" s="92"/>
      <c r="B243" s="112"/>
      <c r="C243" s="39" t="s">
        <v>101</v>
      </c>
      <c r="D243" s="12" t="s">
        <v>81</v>
      </c>
      <c r="E243" s="12" t="s">
        <v>102</v>
      </c>
      <c r="F243" s="12" t="s">
        <v>463</v>
      </c>
      <c r="G243" s="26" t="s">
        <v>170</v>
      </c>
      <c r="H243" s="14">
        <v>1466.7</v>
      </c>
      <c r="I243" s="14">
        <v>1466.7</v>
      </c>
    </row>
    <row r="244" spans="1:9" s="7" customFormat="1" ht="26.4">
      <c r="A244" s="91" t="s">
        <v>54</v>
      </c>
      <c r="B244" s="111" t="s">
        <v>464</v>
      </c>
      <c r="C244" s="22" t="s">
        <v>36</v>
      </c>
      <c r="D244" s="12"/>
      <c r="E244" s="12"/>
      <c r="F244" s="12"/>
      <c r="G244" s="26"/>
      <c r="H244" s="14">
        <f>H245</f>
        <v>65</v>
      </c>
      <c r="I244" s="14">
        <f>I245</f>
        <v>65</v>
      </c>
    </row>
    <row r="245" spans="1:9" s="7" customFormat="1" ht="39.6">
      <c r="A245" s="92"/>
      <c r="B245" s="112"/>
      <c r="C245" s="23" t="s">
        <v>101</v>
      </c>
      <c r="D245" s="12" t="s">
        <v>81</v>
      </c>
      <c r="E245" s="12" t="s">
        <v>324</v>
      </c>
      <c r="F245" s="12" t="s">
        <v>309</v>
      </c>
      <c r="G245" s="26" t="s">
        <v>172</v>
      </c>
      <c r="H245" s="14">
        <v>65</v>
      </c>
      <c r="I245" s="14">
        <v>65</v>
      </c>
    </row>
    <row r="246" spans="1:9" s="7" customFormat="1" ht="26.4">
      <c r="A246" s="91" t="s">
        <v>55</v>
      </c>
      <c r="B246" s="111" t="s">
        <v>465</v>
      </c>
      <c r="C246" s="4" t="s">
        <v>36</v>
      </c>
      <c r="D246" s="12"/>
      <c r="E246" s="12"/>
      <c r="F246" s="12"/>
      <c r="G246" s="26"/>
      <c r="H246" s="14">
        <f>H247</f>
        <v>335.65</v>
      </c>
      <c r="I246" s="14">
        <f>I247</f>
        <v>335.65</v>
      </c>
    </row>
    <row r="247" spans="1:9" s="7" customFormat="1" ht="39.6">
      <c r="A247" s="92"/>
      <c r="B247" s="112"/>
      <c r="C247" s="30" t="s">
        <v>101</v>
      </c>
      <c r="D247" s="12" t="s">
        <v>81</v>
      </c>
      <c r="E247" s="12" t="s">
        <v>102</v>
      </c>
      <c r="F247" s="12" t="s">
        <v>466</v>
      </c>
      <c r="G247" s="26" t="s">
        <v>175</v>
      </c>
      <c r="H247" s="14">
        <v>335.65</v>
      </c>
      <c r="I247" s="14">
        <v>335.65</v>
      </c>
    </row>
    <row r="248" spans="1:9" s="7" customFormat="1" ht="26.4">
      <c r="A248" s="91" t="s">
        <v>56</v>
      </c>
      <c r="B248" s="111" t="s">
        <v>467</v>
      </c>
      <c r="C248" s="4" t="s">
        <v>36</v>
      </c>
      <c r="D248" s="12"/>
      <c r="E248" s="12"/>
      <c r="F248" s="12"/>
      <c r="G248" s="26"/>
      <c r="H248" s="14">
        <f>H249</f>
        <v>200</v>
      </c>
      <c r="I248" s="14">
        <f>I249</f>
        <v>200</v>
      </c>
    </row>
    <row r="249" spans="1:9" s="7" customFormat="1" ht="39.6">
      <c r="A249" s="92"/>
      <c r="B249" s="113"/>
      <c r="C249" s="4" t="s">
        <v>101</v>
      </c>
      <c r="D249" s="12" t="s">
        <v>81</v>
      </c>
      <c r="E249" s="12" t="s">
        <v>42</v>
      </c>
      <c r="F249" s="12" t="s">
        <v>468</v>
      </c>
      <c r="G249" s="26" t="s">
        <v>172</v>
      </c>
      <c r="H249" s="14">
        <v>200</v>
      </c>
      <c r="I249" s="14">
        <v>200</v>
      </c>
    </row>
    <row r="250" spans="1:9" s="43" customFormat="1" ht="26.4">
      <c r="A250" s="145" t="s">
        <v>180</v>
      </c>
      <c r="B250" s="152" t="s">
        <v>469</v>
      </c>
      <c r="C250" s="58" t="s">
        <v>36</v>
      </c>
      <c r="D250" s="46"/>
      <c r="E250" s="46"/>
      <c r="F250" s="46"/>
      <c r="G250" s="64"/>
      <c r="H250" s="42">
        <f>H251</f>
        <v>200</v>
      </c>
      <c r="I250" s="42">
        <f>I251</f>
        <v>200</v>
      </c>
    </row>
    <row r="251" spans="1:9" s="43" customFormat="1" ht="39.6">
      <c r="A251" s="156"/>
      <c r="B251" s="153"/>
      <c r="C251" s="58" t="s">
        <v>101</v>
      </c>
      <c r="D251" s="46" t="s">
        <v>81</v>
      </c>
      <c r="E251" s="46" t="s">
        <v>102</v>
      </c>
      <c r="F251" s="46" t="s">
        <v>470</v>
      </c>
      <c r="G251" s="64" t="s">
        <v>175</v>
      </c>
      <c r="H251" s="42">
        <v>200</v>
      </c>
      <c r="I251" s="42">
        <v>200</v>
      </c>
    </row>
    <row r="252" spans="1:9" s="43" customFormat="1" ht="33" customHeight="1">
      <c r="A252" s="130" t="s">
        <v>103</v>
      </c>
      <c r="B252" s="157"/>
      <c r="C252" s="56" t="s">
        <v>36</v>
      </c>
      <c r="D252" s="9"/>
      <c r="E252" s="9"/>
      <c r="F252" s="9"/>
      <c r="G252" s="61"/>
      <c r="H252" s="11">
        <f>H254+H255</f>
        <v>5472.65</v>
      </c>
      <c r="I252" s="11">
        <f t="shared" ref="I252" si="2">I254+I255</f>
        <v>5343.8702000000003</v>
      </c>
    </row>
    <row r="253" spans="1:9" s="43" customFormat="1" ht="22.8" customHeight="1">
      <c r="A253" s="131"/>
      <c r="B253" s="158"/>
      <c r="C253" s="56" t="s">
        <v>67</v>
      </c>
      <c r="D253" s="9"/>
      <c r="E253" s="9"/>
      <c r="F253" s="9"/>
      <c r="G253" s="61"/>
      <c r="H253" s="10"/>
      <c r="I253" s="10"/>
    </row>
    <row r="254" spans="1:9" s="7" customFormat="1" ht="32.4" customHeight="1">
      <c r="A254" s="131"/>
      <c r="B254" s="158"/>
      <c r="C254" s="56" t="s">
        <v>80</v>
      </c>
      <c r="D254" s="15" t="s">
        <v>81</v>
      </c>
      <c r="E254" s="9"/>
      <c r="F254" s="9"/>
      <c r="G254" s="61"/>
      <c r="H254" s="10">
        <f>H256+H258+H262+H266</f>
        <v>5452.65</v>
      </c>
      <c r="I254" s="10">
        <f>I256+I258+I262+I266</f>
        <v>5323.8702000000003</v>
      </c>
    </row>
    <row r="255" spans="1:9" s="7" customFormat="1" ht="52.8" customHeight="1">
      <c r="A255" s="132"/>
      <c r="B255" s="159"/>
      <c r="C255" s="56" t="s">
        <v>49</v>
      </c>
      <c r="D255" s="15" t="s">
        <v>38</v>
      </c>
      <c r="E255" s="9"/>
      <c r="F255" s="9"/>
      <c r="G255" s="61"/>
      <c r="H255" s="10">
        <f>H269+H270</f>
        <v>20</v>
      </c>
      <c r="I255" s="10">
        <f>I269+I270</f>
        <v>20</v>
      </c>
    </row>
    <row r="256" spans="1:9" s="7" customFormat="1" ht="38.4" customHeight="1">
      <c r="A256" s="91" t="s">
        <v>47</v>
      </c>
      <c r="B256" s="148" t="s">
        <v>471</v>
      </c>
      <c r="C256" s="4" t="s">
        <v>36</v>
      </c>
      <c r="D256" s="12"/>
      <c r="E256" s="12"/>
      <c r="F256" s="12"/>
      <c r="G256" s="26"/>
      <c r="H256" s="14">
        <f>H257</f>
        <v>747.5</v>
      </c>
      <c r="I256" s="14">
        <f>I257</f>
        <v>747.5</v>
      </c>
    </row>
    <row r="257" spans="1:9" s="7" customFormat="1" ht="39.6">
      <c r="A257" s="92"/>
      <c r="B257" s="148"/>
      <c r="C257" s="4" t="s">
        <v>83</v>
      </c>
      <c r="D257" s="12" t="s">
        <v>81</v>
      </c>
      <c r="E257" s="12" t="s">
        <v>301</v>
      </c>
      <c r="F257" s="12" t="s">
        <v>302</v>
      </c>
      <c r="G257" s="26" t="s">
        <v>182</v>
      </c>
      <c r="H257" s="14">
        <v>747.5</v>
      </c>
      <c r="I257" s="14">
        <v>747.5</v>
      </c>
    </row>
    <row r="258" spans="1:9" s="7" customFormat="1" ht="31.2" customHeight="1">
      <c r="A258" s="91" t="s">
        <v>50</v>
      </c>
      <c r="B258" s="114" t="s">
        <v>472</v>
      </c>
      <c r="C258" s="4" t="s">
        <v>36</v>
      </c>
      <c r="D258" s="12"/>
      <c r="E258" s="12"/>
      <c r="F258" s="12"/>
      <c r="G258" s="26"/>
      <c r="H258" s="14">
        <f>H259+H260+H261</f>
        <v>2618.6999999999998</v>
      </c>
      <c r="I258" s="14">
        <f>I259+I260+I261</f>
        <v>2498.1121000000003</v>
      </c>
    </row>
    <row r="259" spans="1:9" s="7" customFormat="1" ht="44.4" customHeight="1">
      <c r="A259" s="92"/>
      <c r="B259" s="115"/>
      <c r="C259" s="4" t="s">
        <v>83</v>
      </c>
      <c r="D259" s="12" t="s">
        <v>81</v>
      </c>
      <c r="E259" s="12" t="s">
        <v>104</v>
      </c>
      <c r="F259" s="12" t="s">
        <v>303</v>
      </c>
      <c r="G259" s="26" t="s">
        <v>378</v>
      </c>
      <c r="H259" s="14">
        <v>609.98400000000004</v>
      </c>
      <c r="I259" s="14">
        <v>517.96677</v>
      </c>
    </row>
    <row r="260" spans="1:9" s="7" customFormat="1" ht="22.2" customHeight="1">
      <c r="A260" s="119"/>
      <c r="B260" s="123"/>
      <c r="C260" s="38"/>
      <c r="D260" s="12" t="s">
        <v>81</v>
      </c>
      <c r="E260" s="12" t="s">
        <v>104</v>
      </c>
      <c r="F260" s="12" t="s">
        <v>303</v>
      </c>
      <c r="G260" s="26" t="s">
        <v>379</v>
      </c>
      <c r="H260" s="14">
        <v>184.21600000000001</v>
      </c>
      <c r="I260" s="14">
        <v>156.42706000000001</v>
      </c>
    </row>
    <row r="261" spans="1:9" s="7" customFormat="1" ht="25.8" customHeight="1">
      <c r="A261" s="120"/>
      <c r="B261" s="116"/>
      <c r="C261" s="38"/>
      <c r="D261" s="12" t="s">
        <v>81</v>
      </c>
      <c r="E261" s="12" t="s">
        <v>104</v>
      </c>
      <c r="F261" s="12" t="s">
        <v>303</v>
      </c>
      <c r="G261" s="26" t="s">
        <v>177</v>
      </c>
      <c r="H261" s="14">
        <v>1824.5</v>
      </c>
      <c r="I261" s="14">
        <v>1823.7182700000001</v>
      </c>
    </row>
    <row r="262" spans="1:9" s="7" customFormat="1" ht="34.200000000000003" customHeight="1">
      <c r="A262" s="91" t="s">
        <v>51</v>
      </c>
      <c r="B262" s="111" t="s">
        <v>473</v>
      </c>
      <c r="C262" s="29" t="s">
        <v>36</v>
      </c>
      <c r="D262" s="12"/>
      <c r="E262" s="12"/>
      <c r="F262" s="12"/>
      <c r="G262" s="26"/>
      <c r="H262" s="14">
        <f>H263+H264+H265</f>
        <v>2083.75</v>
      </c>
      <c r="I262" s="14">
        <f>I263+I264+I265</f>
        <v>2075.5581000000002</v>
      </c>
    </row>
    <row r="263" spans="1:9" s="7" customFormat="1" ht="46.2" customHeight="1">
      <c r="A263" s="92"/>
      <c r="B263" s="112"/>
      <c r="C263" s="30" t="s">
        <v>83</v>
      </c>
      <c r="D263" s="12" t="s">
        <v>81</v>
      </c>
      <c r="E263" s="12" t="s">
        <v>104</v>
      </c>
      <c r="F263" s="12" t="s">
        <v>275</v>
      </c>
      <c r="G263" s="26" t="s">
        <v>378</v>
      </c>
      <c r="H263" s="14">
        <v>1478.1489999999999</v>
      </c>
      <c r="I263" s="14">
        <v>1478.1489999999999</v>
      </c>
    </row>
    <row r="264" spans="1:9" s="7" customFormat="1" ht="23.4" customHeight="1">
      <c r="A264" s="119"/>
      <c r="B264" s="122"/>
      <c r="C264" s="39"/>
      <c r="D264" s="12" t="s">
        <v>81</v>
      </c>
      <c r="E264" s="12" t="s">
        <v>104</v>
      </c>
      <c r="F264" s="12" t="s">
        <v>275</v>
      </c>
      <c r="G264" s="26" t="s">
        <v>379</v>
      </c>
      <c r="H264" s="14">
        <v>446.40100000000001</v>
      </c>
      <c r="I264" s="14">
        <v>446.40100000000001</v>
      </c>
    </row>
    <row r="265" spans="1:9" s="7" customFormat="1" ht="22.2" customHeight="1">
      <c r="A265" s="119"/>
      <c r="B265" s="122"/>
      <c r="C265" s="39"/>
      <c r="D265" s="12" t="s">
        <v>81</v>
      </c>
      <c r="E265" s="12" t="s">
        <v>104</v>
      </c>
      <c r="F265" s="12" t="s">
        <v>275</v>
      </c>
      <c r="G265" s="26" t="s">
        <v>177</v>
      </c>
      <c r="H265" s="14">
        <v>159.19999999999999</v>
      </c>
      <c r="I265" s="14">
        <v>151.00810000000001</v>
      </c>
    </row>
    <row r="266" spans="1:9" s="7" customFormat="1" ht="32.4" customHeight="1">
      <c r="A266" s="91" t="s">
        <v>52</v>
      </c>
      <c r="B266" s="111" t="s">
        <v>474</v>
      </c>
      <c r="C266" s="29" t="s">
        <v>36</v>
      </c>
      <c r="D266" s="12"/>
      <c r="E266" s="12"/>
      <c r="F266" s="12"/>
      <c r="G266" s="26"/>
      <c r="H266" s="14">
        <f>H267</f>
        <v>2.7</v>
      </c>
      <c r="I266" s="14">
        <f>I267</f>
        <v>2.7</v>
      </c>
    </row>
    <row r="267" spans="1:9" s="7" customFormat="1" ht="56.4" customHeight="1">
      <c r="A267" s="92"/>
      <c r="B267" s="112"/>
      <c r="C267" s="39" t="s">
        <v>83</v>
      </c>
      <c r="D267" s="12" t="s">
        <v>81</v>
      </c>
      <c r="E267" s="12" t="s">
        <v>104</v>
      </c>
      <c r="F267" s="12" t="s">
        <v>304</v>
      </c>
      <c r="G267" s="26" t="s">
        <v>177</v>
      </c>
      <c r="H267" s="14">
        <v>2.7</v>
      </c>
      <c r="I267" s="14">
        <v>2.7</v>
      </c>
    </row>
    <row r="268" spans="1:9" s="7" customFormat="1" ht="36" customHeight="1">
      <c r="A268" s="91" t="s">
        <v>195</v>
      </c>
      <c r="B268" s="111" t="s">
        <v>475</v>
      </c>
      <c r="C268" s="22" t="s">
        <v>36</v>
      </c>
      <c r="D268" s="12"/>
      <c r="E268" s="12"/>
      <c r="F268" s="12"/>
      <c r="G268" s="26"/>
      <c r="H268" s="14">
        <f>H269+H270</f>
        <v>20</v>
      </c>
      <c r="I268" s="14">
        <f>I269+I270</f>
        <v>20</v>
      </c>
    </row>
    <row r="269" spans="1:9" s="43" customFormat="1" ht="63.6" customHeight="1">
      <c r="A269" s="92"/>
      <c r="B269" s="112"/>
      <c r="C269" s="58" t="s">
        <v>37</v>
      </c>
      <c r="D269" s="46" t="s">
        <v>38</v>
      </c>
      <c r="E269" s="46" t="s">
        <v>117</v>
      </c>
      <c r="F269" s="46" t="s">
        <v>276</v>
      </c>
      <c r="G269" s="64" t="s">
        <v>172</v>
      </c>
      <c r="H269" s="42">
        <v>15</v>
      </c>
      <c r="I269" s="42">
        <v>15</v>
      </c>
    </row>
    <row r="270" spans="1:9" s="43" customFormat="1" ht="22.2" customHeight="1">
      <c r="A270" s="120"/>
      <c r="B270" s="117"/>
      <c r="C270" s="58"/>
      <c r="D270" s="46" t="s">
        <v>38</v>
      </c>
      <c r="E270" s="46" t="s">
        <v>117</v>
      </c>
      <c r="F270" s="46" t="s">
        <v>276</v>
      </c>
      <c r="G270" s="64" t="s">
        <v>175</v>
      </c>
      <c r="H270" s="42">
        <v>5</v>
      </c>
      <c r="I270" s="42">
        <v>5</v>
      </c>
    </row>
    <row r="271" spans="1:9" s="43" customFormat="1" ht="39" customHeight="1">
      <c r="A271" s="126" t="s">
        <v>549</v>
      </c>
      <c r="B271" s="129"/>
      <c r="C271" s="56" t="s">
        <v>36</v>
      </c>
      <c r="D271" s="9"/>
      <c r="E271" s="9"/>
      <c r="F271" s="9"/>
      <c r="G271" s="61"/>
      <c r="H271" s="11">
        <f>H273</f>
        <v>18464.662489999999</v>
      </c>
      <c r="I271" s="11">
        <f>I273</f>
        <v>18335.69888</v>
      </c>
    </row>
    <row r="272" spans="1:9" s="7" customFormat="1" ht="33" customHeight="1">
      <c r="A272" s="127"/>
      <c r="B272" s="129"/>
      <c r="C272" s="56" t="s">
        <v>48</v>
      </c>
      <c r="D272" s="9"/>
      <c r="E272" s="9"/>
      <c r="F272" s="9"/>
      <c r="G272" s="61"/>
      <c r="H272" s="10"/>
      <c r="I272" s="10"/>
    </row>
    <row r="273" spans="1:9" s="7" customFormat="1" ht="50.4" customHeight="1">
      <c r="A273" s="128"/>
      <c r="B273" s="129"/>
      <c r="C273" s="56" t="s">
        <v>80</v>
      </c>
      <c r="D273" s="15" t="s">
        <v>81</v>
      </c>
      <c r="E273" s="9"/>
      <c r="F273" s="9"/>
      <c r="G273" s="61"/>
      <c r="H273" s="10">
        <f>H274+H279+ H284+H286+H281+H289</f>
        <v>18464.662489999999</v>
      </c>
      <c r="I273" s="10">
        <f>I274+I280+I284+I286+I281+I289</f>
        <v>18335.69888</v>
      </c>
    </row>
    <row r="274" spans="1:9" s="7" customFormat="1" ht="26.4">
      <c r="A274" s="91" t="s">
        <v>47</v>
      </c>
      <c r="B274" s="114" t="s">
        <v>476</v>
      </c>
      <c r="C274" s="4" t="s">
        <v>36</v>
      </c>
      <c r="D274" s="12"/>
      <c r="E274" s="12"/>
      <c r="F274" s="12"/>
      <c r="G274" s="26"/>
      <c r="H274" s="14">
        <f>H275+H276+H277+H278</f>
        <v>2632.1</v>
      </c>
      <c r="I274" s="14">
        <f>I275+I276+I277+I278</f>
        <v>2631.5536499999998</v>
      </c>
    </row>
    <row r="275" spans="1:9" s="7" customFormat="1" ht="39.6">
      <c r="A275" s="92"/>
      <c r="B275" s="115"/>
      <c r="C275" s="4" t="s">
        <v>83</v>
      </c>
      <c r="D275" s="12" t="s">
        <v>81</v>
      </c>
      <c r="E275" s="12" t="s">
        <v>105</v>
      </c>
      <c r="F275" s="26" t="s">
        <v>277</v>
      </c>
      <c r="G275" s="26" t="s">
        <v>183</v>
      </c>
      <c r="H275" s="14">
        <v>1648.6943200000001</v>
      </c>
      <c r="I275" s="14">
        <v>1648.6943200000001</v>
      </c>
    </row>
    <row r="276" spans="1:9" s="7" customFormat="1" ht="13.2">
      <c r="A276" s="119"/>
      <c r="B276" s="123"/>
      <c r="C276" s="38"/>
      <c r="D276" s="12" t="s">
        <v>81</v>
      </c>
      <c r="E276" s="12" t="s">
        <v>105</v>
      </c>
      <c r="F276" s="26" t="s">
        <v>277</v>
      </c>
      <c r="G276" s="26" t="s">
        <v>439</v>
      </c>
      <c r="H276" s="14">
        <v>124.05</v>
      </c>
      <c r="I276" s="14">
        <v>124.05</v>
      </c>
    </row>
    <row r="277" spans="1:9" s="7" customFormat="1" ht="13.2">
      <c r="A277" s="119"/>
      <c r="B277" s="123"/>
      <c r="C277" s="38"/>
      <c r="D277" s="12" t="s">
        <v>81</v>
      </c>
      <c r="E277" s="12" t="s">
        <v>105</v>
      </c>
      <c r="F277" s="26" t="s">
        <v>277</v>
      </c>
      <c r="G277" s="26" t="s">
        <v>440</v>
      </c>
      <c r="H277" s="14">
        <v>497.90568000000002</v>
      </c>
      <c r="I277" s="14">
        <v>497.35933</v>
      </c>
    </row>
    <row r="278" spans="1:9" s="7" customFormat="1" ht="13.2">
      <c r="A278" s="120"/>
      <c r="B278" s="116"/>
      <c r="C278" s="38"/>
      <c r="D278" s="12" t="s">
        <v>81</v>
      </c>
      <c r="E278" s="12" t="s">
        <v>105</v>
      </c>
      <c r="F278" s="26" t="s">
        <v>277</v>
      </c>
      <c r="G278" s="26" t="s">
        <v>177</v>
      </c>
      <c r="H278" s="14">
        <v>361.45</v>
      </c>
      <c r="I278" s="14">
        <v>361.45</v>
      </c>
    </row>
    <row r="279" spans="1:9" s="7" customFormat="1" ht="26.4">
      <c r="A279" s="124" t="s">
        <v>50</v>
      </c>
      <c r="B279" s="118" t="s">
        <v>106</v>
      </c>
      <c r="C279" s="38" t="s">
        <v>36</v>
      </c>
      <c r="D279" s="12"/>
      <c r="E279" s="12"/>
      <c r="F279" s="26"/>
      <c r="G279" s="26"/>
      <c r="H279" s="14">
        <f>H280</f>
        <v>636.20000000000005</v>
      </c>
      <c r="I279" s="14">
        <f>I280</f>
        <v>599.47478000000001</v>
      </c>
    </row>
    <row r="280" spans="1:9" s="7" customFormat="1" ht="39.6">
      <c r="A280" s="125"/>
      <c r="B280" s="116"/>
      <c r="C280" s="38" t="s">
        <v>83</v>
      </c>
      <c r="D280" s="12" t="s">
        <v>81</v>
      </c>
      <c r="E280" s="12" t="s">
        <v>84</v>
      </c>
      <c r="F280" s="26" t="s">
        <v>278</v>
      </c>
      <c r="G280" s="26" t="s">
        <v>177</v>
      </c>
      <c r="H280" s="14">
        <v>636.20000000000005</v>
      </c>
      <c r="I280" s="14">
        <v>599.47478000000001</v>
      </c>
    </row>
    <row r="281" spans="1:9" s="7" customFormat="1" ht="26.4">
      <c r="A281" s="91" t="s">
        <v>51</v>
      </c>
      <c r="B281" s="114" t="s">
        <v>477</v>
      </c>
      <c r="C281" s="24" t="s">
        <v>36</v>
      </c>
      <c r="D281" s="12"/>
      <c r="E281" s="12"/>
      <c r="F281" s="26"/>
      <c r="G281" s="26"/>
      <c r="H281" s="14">
        <f>H282+H283</f>
        <v>139.19200000000001</v>
      </c>
      <c r="I281" s="14">
        <f>I282+I283</f>
        <v>138.19200000000001</v>
      </c>
    </row>
    <row r="282" spans="1:9" s="7" customFormat="1" ht="39.6">
      <c r="A282" s="92"/>
      <c r="B282" s="115"/>
      <c r="C282" s="24" t="s">
        <v>83</v>
      </c>
      <c r="D282" s="12" t="s">
        <v>81</v>
      </c>
      <c r="E282" s="12" t="s">
        <v>105</v>
      </c>
      <c r="F282" s="12" t="s">
        <v>279</v>
      </c>
      <c r="G282" s="26" t="s">
        <v>183</v>
      </c>
      <c r="H282" s="14">
        <v>106.90600000000001</v>
      </c>
      <c r="I282" s="14">
        <v>106.90600000000001</v>
      </c>
    </row>
    <row r="283" spans="1:9" s="7" customFormat="1" ht="13.2">
      <c r="A283" s="120"/>
      <c r="B283" s="116"/>
      <c r="C283" s="38"/>
      <c r="D283" s="12" t="s">
        <v>81</v>
      </c>
      <c r="E283" s="12" t="s">
        <v>105</v>
      </c>
      <c r="F283" s="12" t="s">
        <v>279</v>
      </c>
      <c r="G283" s="26" t="s">
        <v>439</v>
      </c>
      <c r="H283" s="14">
        <v>32.286000000000001</v>
      </c>
      <c r="I283" s="14">
        <v>31.286000000000001</v>
      </c>
    </row>
    <row r="284" spans="1:9" s="7" customFormat="1" ht="26.4">
      <c r="A284" s="91" t="s">
        <v>52</v>
      </c>
      <c r="B284" s="148" t="s">
        <v>478</v>
      </c>
      <c r="C284" s="4" t="s">
        <v>36</v>
      </c>
      <c r="D284" s="12"/>
      <c r="E284" s="12"/>
      <c r="F284" s="12"/>
      <c r="G284" s="26"/>
      <c r="H284" s="14">
        <f>H285</f>
        <v>50</v>
      </c>
      <c r="I284" s="14">
        <f>I285</f>
        <v>50</v>
      </c>
    </row>
    <row r="285" spans="1:9" s="7" customFormat="1" ht="39.6">
      <c r="A285" s="92"/>
      <c r="B285" s="148"/>
      <c r="C285" s="4" t="s">
        <v>83</v>
      </c>
      <c r="D285" s="12" t="s">
        <v>81</v>
      </c>
      <c r="E285" s="12" t="s">
        <v>105</v>
      </c>
      <c r="F285" s="12" t="s">
        <v>280</v>
      </c>
      <c r="G285" s="26" t="s">
        <v>45</v>
      </c>
      <c r="H285" s="14">
        <v>50</v>
      </c>
      <c r="I285" s="14">
        <v>50</v>
      </c>
    </row>
    <row r="286" spans="1:9" s="7" customFormat="1" ht="26.4">
      <c r="A286" s="91" t="s">
        <v>53</v>
      </c>
      <c r="B286" s="114" t="s">
        <v>479</v>
      </c>
      <c r="C286" s="4" t="s">
        <v>36</v>
      </c>
      <c r="D286" s="12"/>
      <c r="E286" s="12"/>
      <c r="F286" s="12"/>
      <c r="G286" s="26"/>
      <c r="H286" s="14">
        <f>H287+H288</f>
        <v>105.97399</v>
      </c>
      <c r="I286" s="14">
        <f>I287+I288</f>
        <v>103.16695000000001</v>
      </c>
    </row>
    <row r="287" spans="1:9" s="7" customFormat="1" ht="39.6">
      <c r="A287" s="92"/>
      <c r="B287" s="115"/>
      <c r="C287" s="4" t="s">
        <v>83</v>
      </c>
      <c r="D287" s="12" t="s">
        <v>81</v>
      </c>
      <c r="E287" s="12" t="s">
        <v>105</v>
      </c>
      <c r="F287" s="12" t="s">
        <v>480</v>
      </c>
      <c r="G287" s="26" t="s">
        <v>454</v>
      </c>
      <c r="H287" s="14">
        <v>35.40549</v>
      </c>
      <c r="I287" s="14">
        <v>34.853230000000003</v>
      </c>
    </row>
    <row r="288" spans="1:9" s="7" customFormat="1" ht="13.2">
      <c r="A288" s="120"/>
      <c r="B288" s="116"/>
      <c r="C288" s="47"/>
      <c r="D288" s="12" t="s">
        <v>81</v>
      </c>
      <c r="E288" s="12" t="s">
        <v>105</v>
      </c>
      <c r="F288" s="12" t="s">
        <v>480</v>
      </c>
      <c r="G288" s="26" t="s">
        <v>454</v>
      </c>
      <c r="H288" s="14">
        <v>70.5685</v>
      </c>
      <c r="I288" s="14">
        <v>68.313720000000004</v>
      </c>
    </row>
    <row r="289" spans="1:9" s="7" customFormat="1" ht="99" customHeight="1">
      <c r="A289" s="91" t="s">
        <v>198</v>
      </c>
      <c r="B289" s="148" t="s">
        <v>481</v>
      </c>
      <c r="C289" s="24" t="s">
        <v>36</v>
      </c>
      <c r="D289" s="12"/>
      <c r="E289" s="12"/>
      <c r="F289" s="12"/>
      <c r="G289" s="26"/>
      <c r="H289" s="14">
        <f>H290+H291+H292+H294+H293</f>
        <v>14901.1965</v>
      </c>
      <c r="I289" s="14">
        <f>I290+I291+I292+I294+I293</f>
        <v>14813.311500000002</v>
      </c>
    </row>
    <row r="290" spans="1:9" s="7" customFormat="1" ht="99" customHeight="1">
      <c r="A290" s="92"/>
      <c r="B290" s="148"/>
      <c r="C290" s="91" t="s">
        <v>83</v>
      </c>
      <c r="D290" s="12" t="s">
        <v>81</v>
      </c>
      <c r="E290" s="12" t="s">
        <v>43</v>
      </c>
      <c r="F290" s="26" t="s">
        <v>482</v>
      </c>
      <c r="G290" s="26" t="s">
        <v>197</v>
      </c>
      <c r="H290" s="14">
        <v>9440.1</v>
      </c>
      <c r="I290" s="14">
        <v>9440.1</v>
      </c>
    </row>
    <row r="291" spans="1:9" s="7" customFormat="1" ht="84">
      <c r="A291" s="92"/>
      <c r="B291" s="74" t="s">
        <v>483</v>
      </c>
      <c r="C291" s="92"/>
      <c r="D291" s="12" t="s">
        <v>81</v>
      </c>
      <c r="E291" s="12" t="s">
        <v>43</v>
      </c>
      <c r="F291" s="26" t="s">
        <v>484</v>
      </c>
      <c r="G291" s="26" t="s">
        <v>196</v>
      </c>
      <c r="H291" s="14">
        <v>497.65949999999998</v>
      </c>
      <c r="I291" s="14">
        <v>488.87105000000003</v>
      </c>
    </row>
    <row r="292" spans="1:9" s="7" customFormat="1" ht="51" customHeight="1">
      <c r="A292" s="92"/>
      <c r="B292" s="114" t="s">
        <v>485</v>
      </c>
      <c r="C292" s="92"/>
      <c r="D292" s="12" t="s">
        <v>81</v>
      </c>
      <c r="E292" s="12" t="s">
        <v>43</v>
      </c>
      <c r="F292" s="26" t="s">
        <v>486</v>
      </c>
      <c r="G292" s="26" t="s">
        <v>196</v>
      </c>
      <c r="H292" s="14">
        <v>2512.68282</v>
      </c>
      <c r="I292" s="14">
        <v>2468.3099000000002</v>
      </c>
    </row>
    <row r="293" spans="1:9" s="43" customFormat="1" ht="48" customHeight="1">
      <c r="A293" s="92"/>
      <c r="B293" s="116"/>
      <c r="C293" s="120"/>
      <c r="D293" s="46" t="s">
        <v>81</v>
      </c>
      <c r="E293" s="46" t="s">
        <v>43</v>
      </c>
      <c r="F293" s="64" t="s">
        <v>486</v>
      </c>
      <c r="G293" s="64" t="s">
        <v>196</v>
      </c>
      <c r="H293" s="42">
        <v>1966.2526800000001</v>
      </c>
      <c r="I293" s="42">
        <v>1931.5295000000001</v>
      </c>
    </row>
    <row r="294" spans="1:9" s="43" customFormat="1" ht="192" customHeight="1">
      <c r="A294" s="120"/>
      <c r="B294" s="79" t="s">
        <v>487</v>
      </c>
      <c r="C294" s="68"/>
      <c r="D294" s="46" t="s">
        <v>81</v>
      </c>
      <c r="E294" s="46" t="s">
        <v>43</v>
      </c>
      <c r="F294" s="64" t="s">
        <v>488</v>
      </c>
      <c r="G294" s="64" t="s">
        <v>197</v>
      </c>
      <c r="H294" s="42">
        <v>484.50150000000002</v>
      </c>
      <c r="I294" s="42">
        <v>484.50105000000002</v>
      </c>
    </row>
    <row r="295" spans="1:9" s="43" customFormat="1" ht="26.4">
      <c r="A295" s="126" t="s">
        <v>550</v>
      </c>
      <c r="B295" s="149"/>
      <c r="C295" s="56" t="s">
        <v>36</v>
      </c>
      <c r="D295" s="9"/>
      <c r="E295" s="9"/>
      <c r="F295" s="9"/>
      <c r="G295" s="61"/>
      <c r="H295" s="11">
        <f>H299+H303+H305</f>
        <v>34741.998000000007</v>
      </c>
      <c r="I295" s="11">
        <f>I299+I303+I305</f>
        <v>34732.611940000003</v>
      </c>
    </row>
    <row r="296" spans="1:9" s="43" customFormat="1" ht="13.2" customHeight="1">
      <c r="A296" s="127"/>
      <c r="B296" s="150"/>
      <c r="C296" s="56" t="s">
        <v>48</v>
      </c>
      <c r="D296" s="15"/>
      <c r="E296" s="15"/>
      <c r="F296" s="15"/>
      <c r="G296" s="63"/>
      <c r="H296" s="10"/>
      <c r="I296" s="10"/>
    </row>
    <row r="297" spans="1:9" s="7" customFormat="1" ht="27" customHeight="1">
      <c r="A297" s="127"/>
      <c r="B297" s="150"/>
      <c r="C297" s="56" t="s">
        <v>80</v>
      </c>
      <c r="D297" s="15" t="s">
        <v>81</v>
      </c>
      <c r="E297" s="15"/>
      <c r="F297" s="15"/>
      <c r="G297" s="63"/>
      <c r="H297" s="10">
        <f>H301+H304+H307+H309</f>
        <v>17920.45</v>
      </c>
      <c r="I297" s="10">
        <f>I301+I304+I307+I309</f>
        <v>17911.06394</v>
      </c>
    </row>
    <row r="298" spans="1:9" s="7" customFormat="1" ht="42.6" customHeight="1">
      <c r="A298" s="128"/>
      <c r="B298" s="151"/>
      <c r="C298" s="56" t="s">
        <v>109</v>
      </c>
      <c r="D298" s="15" t="s">
        <v>38</v>
      </c>
      <c r="E298" s="9"/>
      <c r="F298" s="9"/>
      <c r="G298" s="61"/>
      <c r="H298" s="10">
        <f>H307+H309+H310+H311+G298</f>
        <v>89.427999999999997</v>
      </c>
      <c r="I298" s="10">
        <f>I307+I309+I310+I311</f>
        <v>80.427999999999997</v>
      </c>
    </row>
    <row r="299" spans="1:9" s="7" customFormat="1" ht="26.4">
      <c r="A299" s="89" t="s">
        <v>110</v>
      </c>
      <c r="B299" s="72"/>
      <c r="C299" s="4" t="s">
        <v>36</v>
      </c>
      <c r="D299" s="12"/>
      <c r="E299" s="13"/>
      <c r="F299" s="13"/>
      <c r="G299" s="25"/>
      <c r="H299" s="14">
        <f>H300</f>
        <v>20773.77</v>
      </c>
      <c r="I299" s="14">
        <f>I300</f>
        <v>20773.77</v>
      </c>
    </row>
    <row r="300" spans="1:9" s="7" customFormat="1" ht="30.6" customHeight="1">
      <c r="A300" s="89"/>
      <c r="B300" s="72"/>
      <c r="C300" s="4" t="s">
        <v>48</v>
      </c>
      <c r="D300" s="12"/>
      <c r="E300" s="12"/>
      <c r="F300" s="12"/>
      <c r="G300" s="26"/>
      <c r="H300" s="14">
        <f>H301+H302</f>
        <v>20773.77</v>
      </c>
      <c r="I300" s="14">
        <f>I301+I302</f>
        <v>20773.77</v>
      </c>
    </row>
    <row r="301" spans="1:9" s="7" customFormat="1" ht="49.8" customHeight="1">
      <c r="A301" s="89"/>
      <c r="B301" s="72" t="s">
        <v>111</v>
      </c>
      <c r="C301" s="4" t="s">
        <v>80</v>
      </c>
      <c r="D301" s="12" t="s">
        <v>81</v>
      </c>
      <c r="E301" s="12" t="s">
        <v>112</v>
      </c>
      <c r="F301" s="12" t="s">
        <v>489</v>
      </c>
      <c r="G301" s="26" t="s">
        <v>182</v>
      </c>
      <c r="H301" s="14">
        <v>4170.97</v>
      </c>
      <c r="I301" s="14">
        <v>4170.97</v>
      </c>
    </row>
    <row r="302" spans="1:9" s="7" customFormat="1" ht="87" customHeight="1">
      <c r="A302" s="89"/>
      <c r="B302" s="72" t="s">
        <v>490</v>
      </c>
      <c r="C302" s="28" t="s">
        <v>80</v>
      </c>
      <c r="D302" s="12" t="s">
        <v>81</v>
      </c>
      <c r="E302" s="12" t="s">
        <v>112</v>
      </c>
      <c r="F302" s="12" t="s">
        <v>491</v>
      </c>
      <c r="G302" s="26" t="s">
        <v>182</v>
      </c>
      <c r="H302" s="14">
        <v>16602.8</v>
      </c>
      <c r="I302" s="14">
        <v>16602.8</v>
      </c>
    </row>
    <row r="303" spans="1:9" s="7" customFormat="1" ht="41.4" customHeight="1">
      <c r="A303" s="89" t="s">
        <v>113</v>
      </c>
      <c r="B303" s="148" t="s">
        <v>114</v>
      </c>
      <c r="C303" s="4" t="s">
        <v>36</v>
      </c>
      <c r="D303" s="12"/>
      <c r="E303" s="13"/>
      <c r="F303" s="13"/>
      <c r="G303" s="25"/>
      <c r="H303" s="14">
        <f>H304</f>
        <v>13661</v>
      </c>
      <c r="I303" s="14">
        <f>I304</f>
        <v>13660.613939999999</v>
      </c>
    </row>
    <row r="304" spans="1:9" s="7" customFormat="1" ht="49.2" customHeight="1">
      <c r="A304" s="89"/>
      <c r="B304" s="148"/>
      <c r="C304" s="4" t="s">
        <v>83</v>
      </c>
      <c r="D304" s="12" t="s">
        <v>81</v>
      </c>
      <c r="E304" s="13" t="s">
        <v>115</v>
      </c>
      <c r="F304" s="13" t="s">
        <v>281</v>
      </c>
      <c r="G304" s="25" t="s">
        <v>454</v>
      </c>
      <c r="H304" s="14">
        <v>13661</v>
      </c>
      <c r="I304" s="14">
        <v>13660.613939999999</v>
      </c>
    </row>
    <row r="305" spans="1:9" s="7" customFormat="1" ht="37.799999999999997" customHeight="1">
      <c r="A305" s="91" t="s">
        <v>116</v>
      </c>
      <c r="B305" s="72"/>
      <c r="C305" s="4" t="s">
        <v>36</v>
      </c>
      <c r="D305" s="12"/>
      <c r="E305" s="12"/>
      <c r="F305" s="12"/>
      <c r="G305" s="26"/>
      <c r="H305" s="14">
        <f>H307+H308+H309+H310+H311</f>
        <v>307.22800000000001</v>
      </c>
      <c r="I305" s="14">
        <f>I307+I308+I309+I310+I311</f>
        <v>298.22800000000001</v>
      </c>
    </row>
    <row r="306" spans="1:9" s="7" customFormat="1" ht="30.6" customHeight="1">
      <c r="A306" s="92"/>
      <c r="B306" s="72"/>
      <c r="C306" s="4" t="s">
        <v>67</v>
      </c>
      <c r="D306" s="12"/>
      <c r="E306" s="12"/>
      <c r="F306" s="12"/>
      <c r="G306" s="26"/>
      <c r="H306" s="14"/>
      <c r="I306" s="14"/>
    </row>
    <row r="307" spans="1:9" s="7" customFormat="1" ht="75" customHeight="1">
      <c r="A307" s="92"/>
      <c r="B307" s="72" t="s">
        <v>492</v>
      </c>
      <c r="C307" s="39" t="s">
        <v>109</v>
      </c>
      <c r="D307" s="12" t="s">
        <v>38</v>
      </c>
      <c r="E307" s="13" t="s">
        <v>41</v>
      </c>
      <c r="F307" s="13" t="s">
        <v>310</v>
      </c>
      <c r="G307" s="25" t="s">
        <v>176</v>
      </c>
      <c r="H307" s="14">
        <v>9.48</v>
      </c>
      <c r="I307" s="14">
        <v>9.48</v>
      </c>
    </row>
    <row r="308" spans="1:9" s="7" customFormat="1" ht="76.2" customHeight="1">
      <c r="A308" s="92"/>
      <c r="B308" s="72" t="s">
        <v>493</v>
      </c>
      <c r="C308" s="38" t="s">
        <v>80</v>
      </c>
      <c r="D308" s="12" t="s">
        <v>81</v>
      </c>
      <c r="E308" s="13" t="s">
        <v>112</v>
      </c>
      <c r="F308" s="13" t="s">
        <v>494</v>
      </c>
      <c r="G308" s="25" t="s">
        <v>182</v>
      </c>
      <c r="H308" s="14">
        <v>217.8</v>
      </c>
      <c r="I308" s="14">
        <v>217.8</v>
      </c>
    </row>
    <row r="309" spans="1:9" s="7" customFormat="1" ht="80.400000000000006" customHeight="1">
      <c r="A309" s="92"/>
      <c r="B309" s="72" t="s">
        <v>495</v>
      </c>
      <c r="C309" s="39" t="s">
        <v>109</v>
      </c>
      <c r="D309" s="12" t="s">
        <v>38</v>
      </c>
      <c r="E309" s="13" t="s">
        <v>117</v>
      </c>
      <c r="F309" s="13" t="s">
        <v>282</v>
      </c>
      <c r="G309" s="25" t="s">
        <v>172</v>
      </c>
      <c r="H309" s="14">
        <v>79</v>
      </c>
      <c r="I309" s="14">
        <v>70</v>
      </c>
    </row>
    <row r="310" spans="1:9" s="43" customFormat="1" ht="33.6" customHeight="1">
      <c r="A310" s="92"/>
      <c r="B310" s="152" t="s">
        <v>496</v>
      </c>
      <c r="C310" s="154" t="s">
        <v>109</v>
      </c>
      <c r="D310" s="46" t="s">
        <v>38</v>
      </c>
      <c r="E310" s="46" t="s">
        <v>41</v>
      </c>
      <c r="F310" s="46" t="s">
        <v>282</v>
      </c>
      <c r="G310" s="64" t="s">
        <v>172</v>
      </c>
      <c r="H310" s="42">
        <v>0.89800000000000002</v>
      </c>
      <c r="I310" s="42">
        <v>0.89800000000000002</v>
      </c>
    </row>
    <row r="311" spans="1:9" s="43" customFormat="1" ht="46.8" customHeight="1">
      <c r="A311" s="93"/>
      <c r="B311" s="153"/>
      <c r="C311" s="155"/>
      <c r="D311" s="46" t="s">
        <v>38</v>
      </c>
      <c r="E311" s="46" t="s">
        <v>41</v>
      </c>
      <c r="F311" s="46" t="s">
        <v>282</v>
      </c>
      <c r="G311" s="64" t="s">
        <v>175</v>
      </c>
      <c r="H311" s="42">
        <v>0.05</v>
      </c>
      <c r="I311" s="42">
        <v>0.05</v>
      </c>
    </row>
    <row r="312" spans="1:9" s="43" customFormat="1" ht="36.6" customHeight="1">
      <c r="A312" s="109" t="s">
        <v>118</v>
      </c>
      <c r="B312" s="129"/>
      <c r="C312" s="56" t="s">
        <v>36</v>
      </c>
      <c r="D312" s="9"/>
      <c r="E312" s="9"/>
      <c r="F312" s="9"/>
      <c r="G312" s="61"/>
      <c r="H312" s="11">
        <f>H314</f>
        <v>248104.18399999998</v>
      </c>
      <c r="I312" s="11">
        <f>I314</f>
        <v>211905.29852000001</v>
      </c>
    </row>
    <row r="313" spans="1:9" s="7" customFormat="1" ht="49.2" customHeight="1">
      <c r="A313" s="109"/>
      <c r="B313" s="129"/>
      <c r="C313" s="56" t="s">
        <v>67</v>
      </c>
      <c r="D313" s="9"/>
      <c r="E313" s="9"/>
      <c r="F313" s="9"/>
      <c r="G313" s="61"/>
      <c r="H313" s="10"/>
      <c r="I313" s="10"/>
    </row>
    <row r="314" spans="1:9" s="7" customFormat="1" ht="58.8" customHeight="1">
      <c r="A314" s="109"/>
      <c r="B314" s="129"/>
      <c r="C314" s="56" t="s">
        <v>80</v>
      </c>
      <c r="D314" s="15" t="s">
        <v>81</v>
      </c>
      <c r="E314" s="9"/>
      <c r="F314" s="9"/>
      <c r="G314" s="61"/>
      <c r="H314" s="10">
        <f>H315+H321</f>
        <v>248104.18399999998</v>
      </c>
      <c r="I314" s="10">
        <f>I315+I321</f>
        <v>211905.29852000001</v>
      </c>
    </row>
    <row r="315" spans="1:9" s="7" customFormat="1" ht="26.4">
      <c r="A315" s="89" t="s">
        <v>497</v>
      </c>
      <c r="B315" s="72"/>
      <c r="C315" s="4" t="s">
        <v>36</v>
      </c>
      <c r="D315" s="12"/>
      <c r="E315" s="13"/>
      <c r="F315" s="13"/>
      <c r="G315" s="25"/>
      <c r="H315" s="14">
        <f>H316+H318</f>
        <v>4294.884</v>
      </c>
      <c r="I315" s="14">
        <f>I316+I318</f>
        <v>4294.8834200000001</v>
      </c>
    </row>
    <row r="316" spans="1:9" s="7" customFormat="1" ht="108.6" customHeight="1">
      <c r="A316" s="89"/>
      <c r="B316" s="147" t="s">
        <v>498</v>
      </c>
      <c r="C316" s="91" t="s">
        <v>83</v>
      </c>
      <c r="D316" s="12" t="s">
        <v>81</v>
      </c>
      <c r="E316" s="12" t="s">
        <v>120</v>
      </c>
      <c r="F316" s="26" t="s">
        <v>315</v>
      </c>
      <c r="G316" s="26" t="s">
        <v>179</v>
      </c>
      <c r="H316" s="14">
        <v>4200</v>
      </c>
      <c r="I316" s="14">
        <v>4200</v>
      </c>
    </row>
    <row r="317" spans="1:9" s="7" customFormat="1" ht="79.2" customHeight="1">
      <c r="A317" s="89"/>
      <c r="B317" s="147"/>
      <c r="C317" s="92"/>
      <c r="D317" s="12" t="s">
        <v>81</v>
      </c>
      <c r="E317" s="12" t="s">
        <v>120</v>
      </c>
      <c r="F317" s="12" t="s">
        <v>316</v>
      </c>
      <c r="G317" s="26" t="s">
        <v>201</v>
      </c>
      <c r="H317" s="14"/>
      <c r="I317" s="14"/>
    </row>
    <row r="318" spans="1:9" s="7" customFormat="1" ht="108">
      <c r="A318" s="89"/>
      <c r="B318" s="72" t="s">
        <v>318</v>
      </c>
      <c r="C318" s="93"/>
      <c r="D318" s="12" t="s">
        <v>81</v>
      </c>
      <c r="E318" s="12" t="s">
        <v>120</v>
      </c>
      <c r="F318" s="26" t="s">
        <v>499</v>
      </c>
      <c r="G318" s="26" t="s">
        <v>317</v>
      </c>
      <c r="H318" s="14">
        <v>94.884</v>
      </c>
      <c r="I318" s="14">
        <v>94.883420000000001</v>
      </c>
    </row>
    <row r="319" spans="1:9" s="7" customFormat="1" ht="26.4">
      <c r="A319" s="91" t="s">
        <v>47</v>
      </c>
      <c r="B319" s="111" t="s">
        <v>500</v>
      </c>
      <c r="C319" s="4" t="s">
        <v>36</v>
      </c>
      <c r="D319" s="12"/>
      <c r="E319" s="12"/>
      <c r="F319" s="12"/>
      <c r="G319" s="26"/>
      <c r="H319" s="14">
        <f>H320</f>
        <v>243809.3</v>
      </c>
      <c r="I319" s="14">
        <f>I320</f>
        <v>207610.41510000001</v>
      </c>
    </row>
    <row r="320" spans="1:9" s="43" customFormat="1" ht="23.4" customHeight="1">
      <c r="A320" s="92"/>
      <c r="B320" s="112"/>
      <c r="C320" s="69" t="s">
        <v>67</v>
      </c>
      <c r="D320" s="46"/>
      <c r="E320" s="46"/>
      <c r="F320" s="46"/>
      <c r="G320" s="64"/>
      <c r="H320" s="42">
        <f>H321</f>
        <v>243809.3</v>
      </c>
      <c r="I320" s="42">
        <f>I321</f>
        <v>207610.41510000001</v>
      </c>
    </row>
    <row r="321" spans="1:39" s="43" customFormat="1" ht="26.4">
      <c r="A321" s="92"/>
      <c r="B321" s="112"/>
      <c r="C321" s="69" t="s">
        <v>80</v>
      </c>
      <c r="D321" s="46" t="s">
        <v>81</v>
      </c>
      <c r="E321" s="65" t="s">
        <v>122</v>
      </c>
      <c r="F321" s="66" t="s">
        <v>501</v>
      </c>
      <c r="G321" s="66" t="s">
        <v>85</v>
      </c>
      <c r="H321" s="42">
        <v>243809.3</v>
      </c>
      <c r="I321" s="42">
        <v>207610.41510000001</v>
      </c>
    </row>
    <row r="322" spans="1:39" s="43" customFormat="1" ht="26.4">
      <c r="A322" s="109" t="s">
        <v>123</v>
      </c>
      <c r="B322" s="129"/>
      <c r="C322" s="56" t="s">
        <v>36</v>
      </c>
      <c r="D322" s="9"/>
      <c r="E322" s="9"/>
      <c r="F322" s="9"/>
      <c r="G322" s="61"/>
      <c r="H322" s="11">
        <f>H323+H324</f>
        <v>77681.838999999993</v>
      </c>
      <c r="I322" s="11">
        <f t="shared" ref="I322" si="3">I323+I324</f>
        <v>77674.156780000005</v>
      </c>
    </row>
    <row r="323" spans="1:39" s="7" customFormat="1" ht="52.8">
      <c r="A323" s="109"/>
      <c r="B323" s="129"/>
      <c r="C323" s="56" t="s">
        <v>124</v>
      </c>
      <c r="D323" s="9" t="s">
        <v>128</v>
      </c>
      <c r="E323" s="9"/>
      <c r="F323" s="9"/>
      <c r="G323" s="61"/>
      <c r="H323" s="10">
        <f>H325</f>
        <v>73323.192999999999</v>
      </c>
      <c r="I323" s="10">
        <f>I325</f>
        <v>73323.192999999999</v>
      </c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  <c r="AA323" s="43"/>
      <c r="AB323" s="43"/>
      <c r="AC323" s="43"/>
      <c r="AD323" s="43"/>
      <c r="AE323" s="43"/>
      <c r="AF323" s="43"/>
      <c r="AG323" s="43"/>
      <c r="AH323" s="43"/>
      <c r="AI323" s="43"/>
      <c r="AJ323" s="43"/>
      <c r="AK323" s="43"/>
      <c r="AL323" s="43"/>
    </row>
    <row r="324" spans="1:39" s="7" customFormat="1" ht="26.4">
      <c r="A324" s="55"/>
      <c r="B324" s="80"/>
      <c r="C324" s="56" t="s">
        <v>80</v>
      </c>
      <c r="D324" s="9" t="s">
        <v>81</v>
      </c>
      <c r="E324" s="9"/>
      <c r="F324" s="9"/>
      <c r="G324" s="61"/>
      <c r="H324" s="10">
        <f>H332+H333</f>
        <v>4358.6459999999997</v>
      </c>
      <c r="I324" s="10">
        <f>I332+I333</f>
        <v>4350.96378</v>
      </c>
    </row>
    <row r="325" spans="1:39" s="7" customFormat="1" ht="27.6" customHeight="1">
      <c r="A325" s="91" t="s">
        <v>125</v>
      </c>
      <c r="B325" s="72"/>
      <c r="C325" s="4" t="s">
        <v>36</v>
      </c>
      <c r="D325" s="12"/>
      <c r="E325" s="13"/>
      <c r="F325" s="13"/>
      <c r="G325" s="25"/>
      <c r="H325" s="14">
        <f>H326</f>
        <v>73323.192999999999</v>
      </c>
      <c r="I325" s="14">
        <f>I326</f>
        <v>73323.192999999999</v>
      </c>
    </row>
    <row r="326" spans="1:39" s="7" customFormat="1" ht="16.2" customHeight="1">
      <c r="A326" s="92"/>
      <c r="B326" s="72"/>
      <c r="C326" s="4" t="s">
        <v>67</v>
      </c>
      <c r="D326" s="12"/>
      <c r="E326" s="13"/>
      <c r="F326" s="13"/>
      <c r="G326" s="25"/>
      <c r="H326" s="14">
        <f>H327+H328+H329</f>
        <v>73323.192999999999</v>
      </c>
      <c r="I326" s="14">
        <f>I327+I328+I329</f>
        <v>73323.192999999999</v>
      </c>
    </row>
    <row r="327" spans="1:39" s="7" customFormat="1" ht="85.8" customHeight="1">
      <c r="A327" s="92"/>
      <c r="B327" s="72" t="s">
        <v>126</v>
      </c>
      <c r="C327" s="91" t="s">
        <v>127</v>
      </c>
      <c r="D327" s="12" t="s">
        <v>128</v>
      </c>
      <c r="E327" s="13" t="s">
        <v>129</v>
      </c>
      <c r="F327" s="13" t="s">
        <v>283</v>
      </c>
      <c r="G327" s="25" t="s">
        <v>199</v>
      </c>
      <c r="H327" s="14">
        <v>10200.5</v>
      </c>
      <c r="I327" s="14">
        <v>10200.5</v>
      </c>
    </row>
    <row r="328" spans="1:39" s="7" customFormat="1" ht="64.8" customHeight="1">
      <c r="A328" s="92"/>
      <c r="B328" s="72" t="s">
        <v>130</v>
      </c>
      <c r="C328" s="92"/>
      <c r="D328" s="12" t="s">
        <v>128</v>
      </c>
      <c r="E328" s="13" t="s">
        <v>129</v>
      </c>
      <c r="F328" s="13" t="s">
        <v>284</v>
      </c>
      <c r="G328" s="25" t="s">
        <v>199</v>
      </c>
      <c r="H328" s="14">
        <v>20028.400000000001</v>
      </c>
      <c r="I328" s="14">
        <v>20028.400000000001</v>
      </c>
    </row>
    <row r="329" spans="1:39" s="7" customFormat="1" ht="49.8" customHeight="1">
      <c r="A329" s="92"/>
      <c r="B329" s="72" t="s">
        <v>131</v>
      </c>
      <c r="C329" s="92"/>
      <c r="D329" s="12" t="s">
        <v>128</v>
      </c>
      <c r="E329" s="13" t="s">
        <v>132</v>
      </c>
      <c r="F329" s="13" t="s">
        <v>285</v>
      </c>
      <c r="G329" s="25" t="s">
        <v>121</v>
      </c>
      <c r="H329" s="14">
        <v>43094.292999999998</v>
      </c>
      <c r="I329" s="14">
        <v>43094.292999999998</v>
      </c>
    </row>
    <row r="330" spans="1:39" s="7" customFormat="1" ht="26.4">
      <c r="A330" s="97" t="s">
        <v>200</v>
      </c>
      <c r="B330" s="72"/>
      <c r="C330" s="4" t="s">
        <v>36</v>
      </c>
      <c r="D330" s="12"/>
      <c r="E330" s="13"/>
      <c r="F330" s="13"/>
      <c r="G330" s="25"/>
      <c r="H330" s="14"/>
      <c r="I330" s="14"/>
    </row>
    <row r="331" spans="1:39" s="7" customFormat="1" ht="13.2">
      <c r="A331" s="110"/>
      <c r="B331" s="72"/>
      <c r="C331" s="4" t="s">
        <v>67</v>
      </c>
      <c r="D331" s="12"/>
      <c r="E331" s="13"/>
      <c r="F331" s="13"/>
      <c r="G331" s="25"/>
      <c r="H331" s="14">
        <f>H332+H333</f>
        <v>4358.6459999999997</v>
      </c>
      <c r="I331" s="14">
        <f>I332+I333</f>
        <v>4350.96378</v>
      </c>
    </row>
    <row r="332" spans="1:39" s="43" customFormat="1" ht="24">
      <c r="A332" s="110"/>
      <c r="B332" s="78" t="s">
        <v>27</v>
      </c>
      <c r="C332" s="145" t="s">
        <v>80</v>
      </c>
      <c r="D332" s="46" t="s">
        <v>81</v>
      </c>
      <c r="E332" s="65" t="s">
        <v>65</v>
      </c>
      <c r="F332" s="65" t="s">
        <v>286</v>
      </c>
      <c r="G332" s="66" t="s">
        <v>226</v>
      </c>
      <c r="H332" s="42">
        <v>3181.4949999999999</v>
      </c>
      <c r="I332" s="42">
        <v>3179.34987</v>
      </c>
    </row>
    <row r="333" spans="1:39" s="43" customFormat="1" ht="30.6" customHeight="1">
      <c r="A333" s="110"/>
      <c r="B333" s="78" t="s">
        <v>27</v>
      </c>
      <c r="C333" s="146"/>
      <c r="D333" s="46" t="s">
        <v>81</v>
      </c>
      <c r="E333" s="65" t="s">
        <v>65</v>
      </c>
      <c r="F333" s="65" t="s">
        <v>286</v>
      </c>
      <c r="G333" s="66" t="s">
        <v>177</v>
      </c>
      <c r="H333" s="42">
        <v>1177.1510000000001</v>
      </c>
      <c r="I333" s="42">
        <v>1171.61391</v>
      </c>
    </row>
    <row r="334" spans="1:39" s="43" customFormat="1" ht="36" customHeight="1">
      <c r="A334" s="109" t="s">
        <v>133</v>
      </c>
      <c r="B334" s="129"/>
      <c r="C334" s="56" t="s">
        <v>36</v>
      </c>
      <c r="D334" s="9"/>
      <c r="E334" s="9"/>
      <c r="F334" s="9"/>
      <c r="G334" s="61"/>
      <c r="H334" s="11">
        <f>H337+H343</f>
        <v>34786.231740000003</v>
      </c>
      <c r="I334" s="11">
        <f>I337+I343</f>
        <v>3319.0996399999999</v>
      </c>
    </row>
    <row r="335" spans="1:39" s="7" customFormat="1" ht="33" customHeight="1">
      <c r="A335" s="109"/>
      <c r="B335" s="129"/>
      <c r="C335" s="56" t="s">
        <v>107</v>
      </c>
      <c r="D335" s="57">
        <v>163</v>
      </c>
      <c r="E335" s="15"/>
      <c r="F335" s="9"/>
      <c r="G335" s="61"/>
      <c r="H335" s="11">
        <f>H345</f>
        <v>196.94</v>
      </c>
      <c r="I335" s="11">
        <f>I345</f>
        <v>188.80790999999999</v>
      </c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  <c r="AA335" s="43"/>
      <c r="AB335" s="43"/>
      <c r="AC335" s="43"/>
      <c r="AD335" s="43"/>
      <c r="AE335" s="43"/>
      <c r="AF335" s="43"/>
      <c r="AG335" s="43"/>
      <c r="AH335" s="43"/>
      <c r="AI335" s="43"/>
      <c r="AJ335" s="43"/>
      <c r="AK335" s="43"/>
      <c r="AL335" s="43"/>
      <c r="AM335" s="43"/>
    </row>
    <row r="336" spans="1:39" s="7" customFormat="1" ht="43.2" customHeight="1">
      <c r="A336" s="109"/>
      <c r="B336" s="129"/>
      <c r="C336" s="56" t="s">
        <v>83</v>
      </c>
      <c r="D336" s="9" t="s">
        <v>81</v>
      </c>
      <c r="E336" s="9"/>
      <c r="F336" s="9"/>
      <c r="G336" s="61"/>
      <c r="H336" s="10">
        <f>H337</f>
        <v>31920.791740000001</v>
      </c>
      <c r="I336" s="10">
        <f>I337</f>
        <v>461.79174</v>
      </c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  <c r="AA336" s="43"/>
      <c r="AB336" s="43"/>
      <c r="AC336" s="43"/>
      <c r="AD336" s="43"/>
      <c r="AE336" s="43"/>
      <c r="AF336" s="43"/>
      <c r="AG336" s="43"/>
      <c r="AH336" s="43"/>
      <c r="AI336" s="43"/>
      <c r="AJ336" s="43"/>
      <c r="AK336" s="43"/>
      <c r="AL336" s="43"/>
      <c r="AM336" s="43"/>
    </row>
    <row r="337" spans="1:9" s="7" customFormat="1" ht="26.4">
      <c r="A337" s="91" t="s">
        <v>134</v>
      </c>
      <c r="B337" s="72"/>
      <c r="C337" s="4" t="s">
        <v>36</v>
      </c>
      <c r="D337" s="12"/>
      <c r="E337" s="13"/>
      <c r="F337" s="13"/>
      <c r="G337" s="25"/>
      <c r="H337" s="14">
        <f>H338</f>
        <v>31920.791740000001</v>
      </c>
      <c r="I337" s="14">
        <f>I338</f>
        <v>461.79174</v>
      </c>
    </row>
    <row r="338" spans="1:9" s="7" customFormat="1" ht="13.2">
      <c r="A338" s="92"/>
      <c r="B338" s="72"/>
      <c r="C338" s="4" t="s">
        <v>91</v>
      </c>
      <c r="D338" s="12"/>
      <c r="E338" s="13"/>
      <c r="F338" s="13"/>
      <c r="G338" s="25"/>
      <c r="H338" s="14">
        <f>H339+H340+H341+H342</f>
        <v>31920.791740000001</v>
      </c>
      <c r="I338" s="14">
        <f>I339+I340+I341+I342</f>
        <v>461.79174</v>
      </c>
    </row>
    <row r="339" spans="1:9" s="7" customFormat="1" ht="36">
      <c r="A339" s="92"/>
      <c r="B339" s="72" t="s">
        <v>319</v>
      </c>
      <c r="C339" s="91" t="s">
        <v>80</v>
      </c>
      <c r="D339" s="12" t="s">
        <v>81</v>
      </c>
      <c r="E339" s="13" t="s">
        <v>135</v>
      </c>
      <c r="F339" s="13" t="s">
        <v>288</v>
      </c>
      <c r="G339" s="25" t="s">
        <v>179</v>
      </c>
      <c r="H339" s="14">
        <v>84.283739999999995</v>
      </c>
      <c r="I339" s="14">
        <v>84.283739999999995</v>
      </c>
    </row>
    <row r="340" spans="1:9" s="7" customFormat="1" ht="48">
      <c r="A340" s="92"/>
      <c r="B340" s="72" t="s">
        <v>502</v>
      </c>
      <c r="C340" s="92"/>
      <c r="D340" s="12" t="s">
        <v>81</v>
      </c>
      <c r="E340" s="13" t="s">
        <v>135</v>
      </c>
      <c r="F340" s="25" t="s">
        <v>503</v>
      </c>
      <c r="G340" s="25" t="s">
        <v>179</v>
      </c>
      <c r="H340" s="14">
        <v>377.50799999999998</v>
      </c>
      <c r="I340" s="14">
        <v>377.50799999999998</v>
      </c>
    </row>
    <row r="341" spans="1:9" s="7" customFormat="1" ht="35.4" customHeight="1">
      <c r="A341" s="92"/>
      <c r="B341" s="114" t="s">
        <v>504</v>
      </c>
      <c r="C341" s="92"/>
      <c r="D341" s="12" t="s">
        <v>81</v>
      </c>
      <c r="E341" s="13" t="s">
        <v>135</v>
      </c>
      <c r="F341" s="13" t="s">
        <v>505</v>
      </c>
      <c r="G341" s="25" t="s">
        <v>179</v>
      </c>
      <c r="H341" s="14">
        <v>25678.2</v>
      </c>
      <c r="I341" s="14">
        <v>0</v>
      </c>
    </row>
    <row r="342" spans="1:9" s="7" customFormat="1" ht="42.6" customHeight="1">
      <c r="A342" s="92"/>
      <c r="B342" s="116"/>
      <c r="C342" s="92"/>
      <c r="D342" s="12" t="s">
        <v>81</v>
      </c>
      <c r="E342" s="13" t="s">
        <v>135</v>
      </c>
      <c r="F342" s="13" t="s">
        <v>505</v>
      </c>
      <c r="G342" s="25" t="s">
        <v>201</v>
      </c>
      <c r="H342" s="14">
        <v>5780.8</v>
      </c>
      <c r="I342" s="14">
        <v>0</v>
      </c>
    </row>
    <row r="343" spans="1:9" s="7" customFormat="1" ht="26.4">
      <c r="A343" s="91" t="s">
        <v>322</v>
      </c>
      <c r="B343" s="72"/>
      <c r="C343" s="28" t="s">
        <v>36</v>
      </c>
      <c r="D343" s="12"/>
      <c r="E343" s="13"/>
      <c r="F343" s="13"/>
      <c r="G343" s="25"/>
      <c r="H343" s="14">
        <f>H345+H346+H347</f>
        <v>2865.44</v>
      </c>
      <c r="I343" s="14">
        <f>I345+I346+I347</f>
        <v>2857.3078999999998</v>
      </c>
    </row>
    <row r="344" spans="1:9" s="7" customFormat="1" ht="13.2">
      <c r="A344" s="92"/>
      <c r="B344" s="72"/>
      <c r="C344" s="28" t="s">
        <v>91</v>
      </c>
      <c r="D344" s="12"/>
      <c r="E344" s="13"/>
      <c r="F344" s="13"/>
      <c r="G344" s="25"/>
      <c r="H344" s="14"/>
      <c r="I344" s="14"/>
    </row>
    <row r="345" spans="1:9" s="7" customFormat="1" ht="60">
      <c r="A345" s="92"/>
      <c r="B345" s="72" t="s">
        <v>506</v>
      </c>
      <c r="C345" s="40" t="s">
        <v>107</v>
      </c>
      <c r="D345" s="12" t="s">
        <v>108</v>
      </c>
      <c r="E345" s="13" t="s">
        <v>84</v>
      </c>
      <c r="F345" s="13" t="s">
        <v>507</v>
      </c>
      <c r="G345" s="25" t="s">
        <v>177</v>
      </c>
      <c r="H345" s="14">
        <v>196.94</v>
      </c>
      <c r="I345" s="14">
        <v>188.80790999999999</v>
      </c>
    </row>
    <row r="346" spans="1:9" s="43" customFormat="1" ht="96">
      <c r="A346" s="92"/>
      <c r="B346" s="78" t="s">
        <v>508</v>
      </c>
      <c r="C346" s="70" t="s">
        <v>80</v>
      </c>
      <c r="D346" s="46" t="s">
        <v>81</v>
      </c>
      <c r="E346" s="65" t="s">
        <v>287</v>
      </c>
      <c r="F346" s="65" t="s">
        <v>509</v>
      </c>
      <c r="G346" s="66" t="s">
        <v>121</v>
      </c>
      <c r="H346" s="42">
        <v>994.6</v>
      </c>
      <c r="I346" s="42">
        <v>994.6</v>
      </c>
    </row>
    <row r="347" spans="1:9" s="43" customFormat="1" ht="60">
      <c r="A347" s="120"/>
      <c r="B347" s="78" t="s">
        <v>510</v>
      </c>
      <c r="C347" s="70" t="s">
        <v>80</v>
      </c>
      <c r="D347" s="46" t="s">
        <v>81</v>
      </c>
      <c r="E347" s="65" t="s">
        <v>287</v>
      </c>
      <c r="F347" s="65" t="s">
        <v>511</v>
      </c>
      <c r="G347" s="66" t="s">
        <v>177</v>
      </c>
      <c r="H347" s="42">
        <v>1673.9</v>
      </c>
      <c r="I347" s="42">
        <v>1673.8999899999999</v>
      </c>
    </row>
    <row r="348" spans="1:9" s="7" customFormat="1" ht="58.2" customHeight="1">
      <c r="A348" s="109" t="s">
        <v>136</v>
      </c>
      <c r="B348" s="129"/>
      <c r="C348" s="8" t="s">
        <v>36</v>
      </c>
      <c r="D348" s="9"/>
      <c r="E348" s="9"/>
      <c r="F348" s="9"/>
      <c r="G348" s="61"/>
      <c r="H348" s="11">
        <f>H349</f>
        <v>5066.2280000000001</v>
      </c>
      <c r="I348" s="11">
        <f>I349</f>
        <v>4851.9027999999998</v>
      </c>
    </row>
    <row r="349" spans="1:9" s="7" customFormat="1" ht="79.2" customHeight="1">
      <c r="A349" s="109"/>
      <c r="B349" s="129"/>
      <c r="C349" s="8" t="s">
        <v>83</v>
      </c>
      <c r="D349" s="9" t="s">
        <v>81</v>
      </c>
      <c r="E349" s="9"/>
      <c r="F349" s="9"/>
      <c r="G349" s="61"/>
      <c r="H349" s="10">
        <f>H350+H355+H361+H363</f>
        <v>5066.2280000000001</v>
      </c>
      <c r="I349" s="10">
        <f>I350+I355+I361+I363</f>
        <v>4851.9027999999998</v>
      </c>
    </row>
    <row r="350" spans="1:9" s="7" customFormat="1" ht="36" customHeight="1">
      <c r="A350" s="97" t="s">
        <v>515</v>
      </c>
      <c r="B350" s="72"/>
      <c r="C350" s="4" t="s">
        <v>36</v>
      </c>
      <c r="D350" s="12"/>
      <c r="E350" s="13"/>
      <c r="F350" s="13"/>
      <c r="G350" s="25"/>
      <c r="H350" s="14">
        <f>H351</f>
        <v>2283.1680000000001</v>
      </c>
      <c r="I350" s="14">
        <f>I351</f>
        <v>2283.1680000000001</v>
      </c>
    </row>
    <row r="351" spans="1:9" s="7" customFormat="1" ht="28.8" customHeight="1">
      <c r="A351" s="110"/>
      <c r="B351" s="72"/>
      <c r="C351" s="4" t="s">
        <v>67</v>
      </c>
      <c r="D351" s="12"/>
      <c r="E351" s="13"/>
      <c r="F351" s="13"/>
      <c r="G351" s="25"/>
      <c r="H351" s="14">
        <f>H352+H353+H354</f>
        <v>2283.1680000000001</v>
      </c>
      <c r="I351" s="14">
        <f>I352+I353+I354</f>
        <v>2283.1680000000001</v>
      </c>
    </row>
    <row r="352" spans="1:9" s="7" customFormat="1" ht="69.599999999999994" customHeight="1">
      <c r="A352" s="110"/>
      <c r="B352" s="72" t="s">
        <v>512</v>
      </c>
      <c r="C352" s="91" t="s">
        <v>80</v>
      </c>
      <c r="D352" s="12" t="s">
        <v>81</v>
      </c>
      <c r="E352" s="13" t="s">
        <v>43</v>
      </c>
      <c r="F352" s="13" t="s">
        <v>513</v>
      </c>
      <c r="G352" s="25" t="s">
        <v>197</v>
      </c>
      <c r="H352" s="14">
        <v>775.61</v>
      </c>
      <c r="I352" s="14">
        <v>775.61</v>
      </c>
    </row>
    <row r="353" spans="1:9" s="7" customFormat="1" ht="29.4" customHeight="1">
      <c r="A353" s="110"/>
      <c r="B353" s="114" t="s">
        <v>305</v>
      </c>
      <c r="C353" s="92"/>
      <c r="D353" s="12" t="s">
        <v>81</v>
      </c>
      <c r="E353" s="13" t="s">
        <v>43</v>
      </c>
      <c r="F353" s="25" t="s">
        <v>514</v>
      </c>
      <c r="G353" s="25" t="s">
        <v>197</v>
      </c>
      <c r="H353" s="14">
        <v>1082.7712200000001</v>
      </c>
      <c r="I353" s="14">
        <v>1082.7712200000001</v>
      </c>
    </row>
    <row r="354" spans="1:9" s="7" customFormat="1" ht="15.6" customHeight="1">
      <c r="A354" s="110"/>
      <c r="B354" s="116"/>
      <c r="C354" s="92"/>
      <c r="D354" s="12" t="s">
        <v>81</v>
      </c>
      <c r="E354" s="13" t="s">
        <v>43</v>
      </c>
      <c r="F354" s="25" t="s">
        <v>514</v>
      </c>
      <c r="G354" s="25" t="s">
        <v>197</v>
      </c>
      <c r="H354" s="14">
        <v>424.78678000000002</v>
      </c>
      <c r="I354" s="14">
        <v>424.78678000000002</v>
      </c>
    </row>
    <row r="355" spans="1:9" s="7" customFormat="1" ht="26.4">
      <c r="A355" s="89" t="s">
        <v>516</v>
      </c>
      <c r="B355" s="72"/>
      <c r="C355" s="4" t="s">
        <v>36</v>
      </c>
      <c r="D355" s="12"/>
      <c r="E355" s="13"/>
      <c r="F355" s="13"/>
      <c r="G355" s="25"/>
      <c r="H355" s="14">
        <f>H356</f>
        <v>2251.06</v>
      </c>
      <c r="I355" s="14">
        <f>I356</f>
        <v>2096.7348000000002</v>
      </c>
    </row>
    <row r="356" spans="1:9" s="7" customFormat="1" ht="13.2">
      <c r="A356" s="89"/>
      <c r="B356" s="72"/>
      <c r="C356" s="4" t="s">
        <v>67</v>
      </c>
      <c r="D356" s="12"/>
      <c r="E356" s="13"/>
      <c r="F356" s="13"/>
      <c r="G356" s="25"/>
      <c r="H356" s="14">
        <f>H357+H358+H359+H360</f>
        <v>2251.06</v>
      </c>
      <c r="I356" s="14">
        <f>I357+I358+I359+I360</f>
        <v>2096.7348000000002</v>
      </c>
    </row>
    <row r="357" spans="1:9" s="7" customFormat="1" ht="52.2" customHeight="1">
      <c r="A357" s="89"/>
      <c r="B357" s="114" t="s">
        <v>517</v>
      </c>
      <c r="C357" s="92" t="s">
        <v>80</v>
      </c>
      <c r="D357" s="12" t="s">
        <v>81</v>
      </c>
      <c r="E357" s="13" t="s">
        <v>84</v>
      </c>
      <c r="F357" s="13" t="s">
        <v>321</v>
      </c>
      <c r="G357" s="25" t="s">
        <v>177</v>
      </c>
      <c r="H357" s="14">
        <v>577</v>
      </c>
      <c r="I357" s="14">
        <v>577</v>
      </c>
    </row>
    <row r="358" spans="1:9" s="7" customFormat="1" ht="57.6" customHeight="1">
      <c r="A358" s="89"/>
      <c r="B358" s="116"/>
      <c r="C358" s="92"/>
      <c r="D358" s="12" t="s">
        <v>81</v>
      </c>
      <c r="E358" s="13" t="s">
        <v>84</v>
      </c>
      <c r="F358" s="13" t="s">
        <v>321</v>
      </c>
      <c r="G358" s="25" t="s">
        <v>182</v>
      </c>
      <c r="H358" s="14">
        <v>1145.7</v>
      </c>
      <c r="I358" s="14">
        <v>1125</v>
      </c>
    </row>
    <row r="359" spans="1:9" s="7" customFormat="1" ht="108">
      <c r="A359" s="89"/>
      <c r="B359" s="72" t="s">
        <v>518</v>
      </c>
      <c r="C359" s="92"/>
      <c r="D359" s="12" t="s">
        <v>81</v>
      </c>
      <c r="E359" s="13" t="s">
        <v>84</v>
      </c>
      <c r="F359" s="13" t="s">
        <v>519</v>
      </c>
      <c r="G359" s="25" t="s">
        <v>177</v>
      </c>
      <c r="H359" s="14">
        <v>463.36</v>
      </c>
      <c r="I359" s="14">
        <v>329.73480000000001</v>
      </c>
    </row>
    <row r="360" spans="1:9" s="7" customFormat="1" ht="108">
      <c r="A360" s="89"/>
      <c r="B360" s="72" t="s">
        <v>520</v>
      </c>
      <c r="C360" s="93"/>
      <c r="D360" s="12" t="s">
        <v>81</v>
      </c>
      <c r="E360" s="13" t="s">
        <v>84</v>
      </c>
      <c r="F360" s="13" t="s">
        <v>320</v>
      </c>
      <c r="G360" s="25" t="s">
        <v>177</v>
      </c>
      <c r="H360" s="14">
        <v>65</v>
      </c>
      <c r="I360" s="14">
        <v>65</v>
      </c>
    </row>
    <row r="361" spans="1:9" s="7" customFormat="1" ht="58.2" customHeight="1">
      <c r="A361" s="91" t="s">
        <v>47</v>
      </c>
      <c r="B361" s="111" t="s">
        <v>521</v>
      </c>
      <c r="C361" s="4" t="s">
        <v>36</v>
      </c>
      <c r="D361" s="12"/>
      <c r="E361" s="12"/>
      <c r="F361" s="12"/>
      <c r="G361" s="26"/>
      <c r="H361" s="14">
        <f>H362</f>
        <v>472</v>
      </c>
      <c r="I361" s="14">
        <f>I362</f>
        <v>472</v>
      </c>
    </row>
    <row r="362" spans="1:9" s="7" customFormat="1" ht="39.6">
      <c r="A362" s="93"/>
      <c r="B362" s="113"/>
      <c r="C362" s="4" t="s">
        <v>83</v>
      </c>
      <c r="D362" s="12" t="s">
        <v>81</v>
      </c>
      <c r="E362" s="12" t="s">
        <v>137</v>
      </c>
      <c r="F362" s="12" t="s">
        <v>289</v>
      </c>
      <c r="G362" s="26" t="s">
        <v>45</v>
      </c>
      <c r="H362" s="14">
        <v>472</v>
      </c>
      <c r="I362" s="14">
        <v>472</v>
      </c>
    </row>
    <row r="363" spans="1:9" s="7" customFormat="1" ht="45.6" customHeight="1">
      <c r="A363" s="109" t="s">
        <v>522</v>
      </c>
      <c r="B363" s="133"/>
      <c r="C363" s="41" t="s">
        <v>36</v>
      </c>
      <c r="D363" s="15"/>
      <c r="E363" s="15"/>
      <c r="F363" s="15"/>
      <c r="G363" s="63"/>
      <c r="H363" s="10">
        <f>H364</f>
        <v>60</v>
      </c>
      <c r="I363" s="10">
        <f>I364</f>
        <v>0</v>
      </c>
    </row>
    <row r="364" spans="1:9" s="7" customFormat="1" ht="89.4" customHeight="1">
      <c r="A364" s="109"/>
      <c r="B364" s="133"/>
      <c r="C364" s="41" t="s">
        <v>58</v>
      </c>
      <c r="D364" s="15" t="s">
        <v>60</v>
      </c>
      <c r="E364" s="15" t="s">
        <v>65</v>
      </c>
      <c r="F364" s="15" t="s">
        <v>524</v>
      </c>
      <c r="G364" s="63" t="s">
        <v>448</v>
      </c>
      <c r="H364" s="10">
        <f>H366</f>
        <v>60</v>
      </c>
      <c r="I364" s="10">
        <f>I366</f>
        <v>0</v>
      </c>
    </row>
    <row r="365" spans="1:9" ht="33.6" customHeight="1">
      <c r="A365" s="134" t="s">
        <v>47</v>
      </c>
      <c r="B365" s="135" t="s">
        <v>523</v>
      </c>
      <c r="C365" s="38" t="s">
        <v>36</v>
      </c>
      <c r="D365" s="46"/>
      <c r="E365" s="46"/>
      <c r="F365" s="46"/>
      <c r="G365" s="64"/>
      <c r="H365" s="42">
        <f>H366</f>
        <v>60</v>
      </c>
      <c r="I365" s="42">
        <f>I366</f>
        <v>0</v>
      </c>
    </row>
    <row r="366" spans="1:9" ht="52.8">
      <c r="A366" s="134"/>
      <c r="B366" s="136"/>
      <c r="C366" s="45" t="s">
        <v>58</v>
      </c>
      <c r="D366" s="46" t="s">
        <v>60</v>
      </c>
      <c r="E366" s="46" t="s">
        <v>65</v>
      </c>
      <c r="F366" s="46" t="s">
        <v>524</v>
      </c>
      <c r="G366" s="64" t="s">
        <v>448</v>
      </c>
      <c r="H366" s="42">
        <v>60</v>
      </c>
      <c r="I366" s="42">
        <v>0</v>
      </c>
    </row>
    <row r="369" spans="1:7">
      <c r="A369" t="s">
        <v>551</v>
      </c>
      <c r="G369" s="5"/>
    </row>
    <row r="370" spans="1:7">
      <c r="A370" t="s">
        <v>540</v>
      </c>
      <c r="G370" s="5"/>
    </row>
    <row r="371" spans="1:7">
      <c r="A371" t="s">
        <v>541</v>
      </c>
      <c r="F371" s="5" t="s">
        <v>552</v>
      </c>
      <c r="G371" s="5"/>
    </row>
    <row r="372" spans="1:7">
      <c r="G372" s="5"/>
    </row>
    <row r="373" spans="1:7">
      <c r="G373" s="5"/>
    </row>
    <row r="374" spans="1:7">
      <c r="G374" s="5"/>
    </row>
    <row r="375" spans="1:7">
      <c r="A375" s="71" t="s">
        <v>542</v>
      </c>
      <c r="G375" s="5"/>
    </row>
    <row r="376" spans="1:7">
      <c r="A376" s="71" t="s">
        <v>543</v>
      </c>
      <c r="G376" s="5"/>
    </row>
    <row r="377" spans="1:7">
      <c r="A377" s="18"/>
    </row>
  </sheetData>
  <mergeCells count="180">
    <mergeCell ref="A1:I1"/>
    <mergeCell ref="A2:I2"/>
    <mergeCell ref="H5:H7"/>
    <mergeCell ref="I5:I7"/>
    <mergeCell ref="A284:A285"/>
    <mergeCell ref="B284:B285"/>
    <mergeCell ref="A274:A278"/>
    <mergeCell ref="B274:B278"/>
    <mergeCell ref="A281:A283"/>
    <mergeCell ref="B281:B283"/>
    <mergeCell ref="B262:B265"/>
    <mergeCell ref="A237:A238"/>
    <mergeCell ref="C175:C177"/>
    <mergeCell ref="A183:A192"/>
    <mergeCell ref="B196:B197"/>
    <mergeCell ref="A193:A197"/>
    <mergeCell ref="A198:A200"/>
    <mergeCell ref="B198:B200"/>
    <mergeCell ref="A174:A177"/>
    <mergeCell ref="C179:C182"/>
    <mergeCell ref="C184:C192"/>
    <mergeCell ref="C195:C197"/>
    <mergeCell ref="A232:A234"/>
    <mergeCell ref="A205:A208"/>
    <mergeCell ref="B201:B202"/>
    <mergeCell ref="A203:A204"/>
    <mergeCell ref="B266:B267"/>
    <mergeCell ref="A258:A261"/>
    <mergeCell ref="B258:B261"/>
    <mergeCell ref="A262:A265"/>
    <mergeCell ref="A239:A241"/>
    <mergeCell ref="B239:B241"/>
    <mergeCell ref="B252:B255"/>
    <mergeCell ref="A256:A257"/>
    <mergeCell ref="B256:B257"/>
    <mergeCell ref="A250:A251"/>
    <mergeCell ref="B250:B251"/>
    <mergeCell ref="C332:C333"/>
    <mergeCell ref="B316:B317"/>
    <mergeCell ref="B289:B290"/>
    <mergeCell ref="C316:C318"/>
    <mergeCell ref="A325:A329"/>
    <mergeCell ref="A303:A304"/>
    <mergeCell ref="B303:B304"/>
    <mergeCell ref="A305:A311"/>
    <mergeCell ref="A312:A314"/>
    <mergeCell ref="B312:B314"/>
    <mergeCell ref="A295:A298"/>
    <mergeCell ref="B295:B298"/>
    <mergeCell ref="C327:C329"/>
    <mergeCell ref="A299:A302"/>
    <mergeCell ref="A322:A323"/>
    <mergeCell ref="B310:B311"/>
    <mergeCell ref="B322:B323"/>
    <mergeCell ref="C310:C311"/>
    <mergeCell ref="A289:A294"/>
    <mergeCell ref="B292:B293"/>
    <mergeCell ref="C290:C293"/>
    <mergeCell ref="A89:A90"/>
    <mergeCell ref="B89:B90"/>
    <mergeCell ref="C133:C145"/>
    <mergeCell ref="C223:C225"/>
    <mergeCell ref="A244:A245"/>
    <mergeCell ref="B248:B249"/>
    <mergeCell ref="A107:A131"/>
    <mergeCell ref="A178:A182"/>
    <mergeCell ref="B180:B182"/>
    <mergeCell ref="A222:A229"/>
    <mergeCell ref="B151:B154"/>
    <mergeCell ref="B230:B231"/>
    <mergeCell ref="A235:A236"/>
    <mergeCell ref="B235:B236"/>
    <mergeCell ref="B232:B234"/>
    <mergeCell ref="A230:A231"/>
    <mergeCell ref="B165:B166"/>
    <mergeCell ref="B167:B168"/>
    <mergeCell ref="A170:A173"/>
    <mergeCell ref="B170:B173"/>
    <mergeCell ref="B203:B204"/>
    <mergeCell ref="A209:A221"/>
    <mergeCell ref="B205:B208"/>
    <mergeCell ref="A201:A202"/>
    <mergeCell ref="B43:B45"/>
    <mergeCell ref="C56:C57"/>
    <mergeCell ref="B46:B47"/>
    <mergeCell ref="B12:B15"/>
    <mergeCell ref="B34:B36"/>
    <mergeCell ref="A10:A53"/>
    <mergeCell ref="A58:A60"/>
    <mergeCell ref="B58:B60"/>
    <mergeCell ref="A66:A68"/>
    <mergeCell ref="B66:B68"/>
    <mergeCell ref="A334:A336"/>
    <mergeCell ref="B334:B336"/>
    <mergeCell ref="A348:A349"/>
    <mergeCell ref="B348:B349"/>
    <mergeCell ref="A4:A7"/>
    <mergeCell ref="B4:B7"/>
    <mergeCell ref="C4:C7"/>
    <mergeCell ref="D4:G4"/>
    <mergeCell ref="H4:I4"/>
    <mergeCell ref="D5:D7"/>
    <mergeCell ref="E5:E7"/>
    <mergeCell ref="F5:F7"/>
    <mergeCell ref="G5:G7"/>
    <mergeCell ref="A8:A9"/>
    <mergeCell ref="B8:B9"/>
    <mergeCell ref="A61:A65"/>
    <mergeCell ref="B61:B65"/>
    <mergeCell ref="C63:C65"/>
    <mergeCell ref="C11:C53"/>
    <mergeCell ref="A54:A57"/>
    <mergeCell ref="B54:B57"/>
    <mergeCell ref="B28:B29"/>
    <mergeCell ref="B30:B31"/>
    <mergeCell ref="B37:B39"/>
    <mergeCell ref="A363:A364"/>
    <mergeCell ref="B363:B364"/>
    <mergeCell ref="A337:A342"/>
    <mergeCell ref="C339:C342"/>
    <mergeCell ref="B341:B342"/>
    <mergeCell ref="A343:A347"/>
    <mergeCell ref="B357:B358"/>
    <mergeCell ref="A365:A366"/>
    <mergeCell ref="B365:B366"/>
    <mergeCell ref="B353:B354"/>
    <mergeCell ref="A350:A354"/>
    <mergeCell ref="C352:C354"/>
    <mergeCell ref="A355:A360"/>
    <mergeCell ref="C357:C360"/>
    <mergeCell ref="A361:A362"/>
    <mergeCell ref="B361:B362"/>
    <mergeCell ref="B69:B78"/>
    <mergeCell ref="A69:A78"/>
    <mergeCell ref="B94:B95"/>
    <mergeCell ref="A91:A106"/>
    <mergeCell ref="B124:B126"/>
    <mergeCell ref="B127:B129"/>
    <mergeCell ref="B190:B191"/>
    <mergeCell ref="B286:B288"/>
    <mergeCell ref="A286:A288"/>
    <mergeCell ref="B246:B247"/>
    <mergeCell ref="A246:A247"/>
    <mergeCell ref="A279:A280"/>
    <mergeCell ref="B237:B238"/>
    <mergeCell ref="A242:A243"/>
    <mergeCell ref="B242:B243"/>
    <mergeCell ref="B244:B245"/>
    <mergeCell ref="B279:B280"/>
    <mergeCell ref="A271:A273"/>
    <mergeCell ref="B271:B273"/>
    <mergeCell ref="A248:A249"/>
    <mergeCell ref="A266:A267"/>
    <mergeCell ref="B268:B270"/>
    <mergeCell ref="A268:A270"/>
    <mergeCell ref="A252:A255"/>
    <mergeCell ref="C211:C217"/>
    <mergeCell ref="C218:C221"/>
    <mergeCell ref="C226:C229"/>
    <mergeCell ref="A330:A333"/>
    <mergeCell ref="A315:A318"/>
    <mergeCell ref="A79:A81"/>
    <mergeCell ref="B79:B81"/>
    <mergeCell ref="A86:A88"/>
    <mergeCell ref="B86:B88"/>
    <mergeCell ref="A82:A85"/>
    <mergeCell ref="B82:B85"/>
    <mergeCell ref="C84:C85"/>
    <mergeCell ref="B155:B164"/>
    <mergeCell ref="B104:B106"/>
    <mergeCell ref="B111:B112"/>
    <mergeCell ref="B96:B97"/>
    <mergeCell ref="B148:B149"/>
    <mergeCell ref="C147:C169"/>
    <mergeCell ref="A146:A169"/>
    <mergeCell ref="C108:C131"/>
    <mergeCell ref="A132:A145"/>
    <mergeCell ref="C92:C106"/>
    <mergeCell ref="A319:A321"/>
    <mergeCell ref="B319:B321"/>
  </mergeCells>
  <printOptions horizontalCentered="1"/>
  <pageMargins left="0.51181102362204722" right="0.51181102362204722" top="0.39370078740157483" bottom="0.39370078740157483" header="0" footer="0"/>
  <pageSetup paperSize="9" scale="94" fitToHeight="100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10</vt:lpstr>
      <vt:lpstr>приложение 9</vt:lpstr>
      <vt:lpstr>'приложение 10'!Заголовки_для_печати</vt:lpstr>
      <vt:lpstr>'приложение 9'!Заголовки_для_печати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Бакланова</dc:creator>
  <cp:lastModifiedBy>user</cp:lastModifiedBy>
  <cp:lastPrinted>2018-04-26T08:58:20Z</cp:lastPrinted>
  <dcterms:created xsi:type="dcterms:W3CDTF">2015-01-30T09:38:30Z</dcterms:created>
  <dcterms:modified xsi:type="dcterms:W3CDTF">2018-04-26T08:58:26Z</dcterms:modified>
</cp:coreProperties>
</file>