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456" windowHeight="11832" activeTab="1"/>
  </bookViews>
  <sheets>
    <sheet name="приложение 10" sheetId="1" r:id="rId1"/>
    <sheet name="приложение 9" sheetId="3" r:id="rId2"/>
  </sheets>
  <definedNames>
    <definedName name="_xlnm.Print_Titles" localSheetId="0">'приложение 10'!$4:$6</definedName>
    <definedName name="_xlnm.Print_Titles" localSheetId="1">'приложение 9'!$4:$7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9" i="3"/>
  <c r="V10"/>
  <c r="V11"/>
  <c r="V12"/>
  <c r="V13"/>
  <c r="V14"/>
  <c r="V15"/>
  <c r="V16"/>
  <c r="V21"/>
  <c r="V22"/>
  <c r="V23"/>
  <c r="V24"/>
  <c r="V25"/>
  <c r="V26"/>
  <c r="V27"/>
  <c r="V28"/>
  <c r="V29"/>
  <c r="V30"/>
  <c r="V32"/>
  <c r="V33"/>
  <c r="V34"/>
  <c r="V35"/>
  <c r="V36"/>
  <c r="V37"/>
  <c r="V38"/>
  <c r="V39"/>
  <c r="V40"/>
  <c r="V41"/>
  <c r="V42"/>
  <c r="V43"/>
  <c r="V45"/>
  <c r="V46"/>
  <c r="V47"/>
  <c r="V48"/>
  <c r="V49"/>
  <c r="V50"/>
  <c r="V51"/>
  <c r="V52"/>
  <c r="V53"/>
  <c r="V55"/>
  <c r="V56"/>
  <c r="V57"/>
  <c r="V60"/>
  <c r="V61"/>
  <c r="V62"/>
  <c r="V63"/>
  <c r="V66"/>
  <c r="V67"/>
  <c r="V69"/>
  <c r="V70"/>
  <c r="V71"/>
  <c r="V72"/>
  <c r="V73"/>
  <c r="V74"/>
  <c r="V75"/>
  <c r="V76"/>
  <c r="V77"/>
  <c r="V78"/>
  <c r="V79"/>
  <c r="V80"/>
  <c r="V81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3"/>
  <c r="V114"/>
  <c r="V115"/>
  <c r="V116"/>
  <c r="V117"/>
  <c r="V118"/>
  <c r="V120"/>
  <c r="V121"/>
  <c r="V122"/>
  <c r="V123"/>
  <c r="V129"/>
  <c r="V130"/>
  <c r="V132"/>
  <c r="V133"/>
  <c r="V134"/>
  <c r="V135"/>
  <c r="V136"/>
  <c r="V138"/>
  <c r="V139"/>
  <c r="V140"/>
  <c r="V141"/>
  <c r="V143"/>
  <c r="V146"/>
  <c r="V147"/>
  <c r="V148"/>
  <c r="V149"/>
  <c r="V150"/>
  <c r="V151"/>
  <c r="V154"/>
  <c r="V155"/>
  <c r="V156"/>
  <c r="V157"/>
  <c r="V158"/>
  <c r="V159"/>
  <c r="V161"/>
  <c r="V162"/>
  <c r="V163"/>
  <c r="V165"/>
  <c r="V166"/>
  <c r="V168"/>
  <c r="V169"/>
  <c r="V174"/>
  <c r="V175"/>
  <c r="V176"/>
  <c r="V177"/>
  <c r="V178"/>
  <c r="V179"/>
  <c r="V180"/>
  <c r="V181"/>
  <c r="V182"/>
  <c r="V184"/>
  <c r="V185"/>
  <c r="V186"/>
  <c r="V188"/>
  <c r="V189"/>
  <c r="V190"/>
  <c r="V191"/>
  <c r="V192"/>
  <c r="V194"/>
  <c r="V196"/>
  <c r="V197"/>
  <c r="V198"/>
  <c r="V199"/>
  <c r="V201"/>
  <c r="V202"/>
  <c r="V205"/>
  <c r="V206"/>
  <c r="V207"/>
  <c r="V208"/>
  <c r="V209"/>
  <c r="V210"/>
  <c r="V211"/>
  <c r="V212"/>
  <c r="V214"/>
  <c r="V215"/>
  <c r="V216"/>
  <c r="V217"/>
  <c r="V218"/>
  <c r="V224"/>
  <c r="V225"/>
  <c r="V226"/>
  <c r="V227"/>
  <c r="V228"/>
  <c r="V229"/>
  <c r="V234"/>
  <c r="V235"/>
  <c r="V236"/>
  <c r="V237"/>
  <c r="V238"/>
  <c r="V239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62"/>
  <c r="V263"/>
  <c r="V264"/>
  <c r="V265"/>
  <c r="V266"/>
  <c r="V267"/>
  <c r="V269"/>
  <c r="V270"/>
  <c r="V271"/>
  <c r="V272"/>
  <c r="V273"/>
  <c r="V274"/>
  <c r="V275"/>
  <c r="V276"/>
  <c r="V278"/>
  <c r="V279"/>
  <c r="V280"/>
  <c r="V281"/>
  <c r="V282"/>
  <c r="V283"/>
  <c r="V284"/>
  <c r="V285"/>
  <c r="V286"/>
  <c r="V287"/>
  <c r="V288"/>
  <c r="V289"/>
  <c r="V290"/>
  <c r="V291"/>
  <c r="V293"/>
  <c r="V294"/>
  <c r="V295"/>
  <c r="V296"/>
  <c r="V297"/>
  <c r="V298"/>
  <c r="V299"/>
  <c r="V300"/>
  <c r="V301"/>
  <c r="V302"/>
  <c r="V303"/>
  <c r="V304"/>
  <c r="V305"/>
  <c r="V306"/>
  <c r="V308"/>
  <c r="V309"/>
  <c r="V310"/>
  <c r="V312"/>
  <c r="V313"/>
  <c r="V314"/>
  <c r="V315"/>
  <c r="V316"/>
  <c r="V317"/>
  <c r="V318"/>
  <c r="V319"/>
  <c r="V320"/>
  <c r="V321"/>
  <c r="V323"/>
  <c r="V324"/>
  <c r="V325"/>
  <c r="V327"/>
  <c r="V329"/>
  <c r="V330"/>
  <c r="V332"/>
  <c r="V333"/>
  <c r="V334"/>
  <c r="V335"/>
  <c r="V336"/>
  <c r="V337"/>
  <c r="V338"/>
  <c r="V340"/>
  <c r="V342"/>
  <c r="V343"/>
  <c r="V344"/>
  <c r="V345"/>
  <c r="V346"/>
  <c r="V347"/>
  <c r="V348"/>
  <c r="V349"/>
  <c r="V350"/>
  <c r="V351"/>
  <c r="V352"/>
  <c r="V355"/>
  <c r="V356"/>
  <c r="V357"/>
  <c r="V358"/>
  <c r="V359"/>
  <c r="V360"/>
  <c r="V361"/>
  <c r="V362"/>
  <c r="V365"/>
  <c r="V367"/>
  <c r="V368"/>
  <c r="V369"/>
  <c r="V370"/>
  <c r="V371"/>
  <c r="V372"/>
  <c r="V373"/>
  <c r="V374"/>
  <c r="V375"/>
  <c r="V376"/>
  <c r="V377"/>
  <c r="V378"/>
  <c r="V379"/>
  <c r="V380"/>
  <c r="V381"/>
  <c r="V383"/>
  <c r="V389"/>
  <c r="V390"/>
  <c r="V391"/>
  <c r="V393"/>
  <c r="V394"/>
  <c r="V395"/>
  <c r="V396"/>
  <c r="V397"/>
  <c r="V398"/>
  <c r="V400"/>
  <c r="V401"/>
  <c r="V402"/>
  <c r="V403"/>
  <c r="V406"/>
  <c r="V410"/>
  <c r="V412"/>
  <c r="V413"/>
  <c r="V416"/>
  <c r="V417"/>
  <c r="V418"/>
  <c r="V419"/>
  <c r="V420"/>
  <c r="V421"/>
  <c r="V422"/>
  <c r="V423"/>
  <c r="V424"/>
  <c r="V425"/>
  <c r="V426"/>
  <c r="V427"/>
  <c r="V428"/>
  <c r="V429"/>
  <c r="V430"/>
  <c r="V431"/>
  <c r="V432"/>
  <c r="V433"/>
  <c r="V434"/>
  <c r="V435"/>
  <c r="V438"/>
  <c r="V439"/>
  <c r="V440"/>
  <c r="V441"/>
  <c r="V442"/>
  <c r="V445"/>
  <c r="V447"/>
  <c r="V448"/>
  <c r="V449"/>
  <c r="V450"/>
  <c r="V453"/>
  <c r="V454"/>
  <c r="V455"/>
  <c r="V456"/>
  <c r="V457"/>
  <c r="V458"/>
  <c r="V459"/>
  <c r="V461"/>
  <c r="V464"/>
  <c r="V465"/>
  <c r="V466"/>
  <c r="V467"/>
  <c r="V470"/>
  <c r="V472"/>
  <c r="V474"/>
  <c r="V475"/>
  <c r="V476"/>
  <c r="V477"/>
  <c r="V478"/>
  <c r="V479"/>
  <c r="V480"/>
  <c r="V481"/>
  <c r="V482"/>
  <c r="V483"/>
  <c r="V484"/>
  <c r="V485"/>
  <c r="V486"/>
  <c r="V487"/>
  <c r="V488"/>
  <c r="V489"/>
  <c r="U9"/>
  <c r="U10"/>
  <c r="U11"/>
  <c r="U12"/>
  <c r="U13"/>
  <c r="U14"/>
  <c r="U15"/>
  <c r="U16"/>
  <c r="U21"/>
  <c r="U22"/>
  <c r="U23"/>
  <c r="U24"/>
  <c r="U25"/>
  <c r="U26"/>
  <c r="U27"/>
  <c r="U28"/>
  <c r="U29"/>
  <c r="U30"/>
  <c r="U32"/>
  <c r="U33"/>
  <c r="U34"/>
  <c r="U35"/>
  <c r="U36"/>
  <c r="U37"/>
  <c r="U38"/>
  <c r="U39"/>
  <c r="U40"/>
  <c r="U41"/>
  <c r="U42"/>
  <c r="U43"/>
  <c r="U45"/>
  <c r="U46"/>
  <c r="U47"/>
  <c r="U48"/>
  <c r="U49"/>
  <c r="U50"/>
  <c r="U51"/>
  <c r="U52"/>
  <c r="U53"/>
  <c r="U55"/>
  <c r="U56"/>
  <c r="U57"/>
  <c r="U60"/>
  <c r="U61"/>
  <c r="U62"/>
  <c r="U63"/>
  <c r="U66"/>
  <c r="U67"/>
  <c r="U69"/>
  <c r="U70"/>
  <c r="U71"/>
  <c r="U72"/>
  <c r="U73"/>
  <c r="U74"/>
  <c r="U75"/>
  <c r="U76"/>
  <c r="U77"/>
  <c r="U78"/>
  <c r="U79"/>
  <c r="U80"/>
  <c r="U81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3"/>
  <c r="U114"/>
  <c r="U115"/>
  <c r="U116"/>
  <c r="U117"/>
  <c r="U118"/>
  <c r="U120"/>
  <c r="U121"/>
  <c r="U122"/>
  <c r="U123"/>
  <c r="U129"/>
  <c r="U130"/>
  <c r="U132"/>
  <c r="U133"/>
  <c r="U134"/>
  <c r="U135"/>
  <c r="U136"/>
  <c r="U138"/>
  <c r="U139"/>
  <c r="U140"/>
  <c r="U141"/>
  <c r="U143"/>
  <c r="U146"/>
  <c r="U147"/>
  <c r="U148"/>
  <c r="U149"/>
  <c r="U150"/>
  <c r="U151"/>
  <c r="U154"/>
  <c r="U155"/>
  <c r="U156"/>
  <c r="U157"/>
  <c r="U158"/>
  <c r="U159"/>
  <c r="U161"/>
  <c r="U162"/>
  <c r="U163"/>
  <c r="U165"/>
  <c r="U166"/>
  <c r="U168"/>
  <c r="U169"/>
  <c r="U174"/>
  <c r="U175"/>
  <c r="U176"/>
  <c r="U177"/>
  <c r="U178"/>
  <c r="U179"/>
  <c r="U180"/>
  <c r="U181"/>
  <c r="U182"/>
  <c r="U184"/>
  <c r="U185"/>
  <c r="U186"/>
  <c r="U188"/>
  <c r="U189"/>
  <c r="U190"/>
  <c r="U191"/>
  <c r="U192"/>
  <c r="U194"/>
  <c r="U196"/>
  <c r="U197"/>
  <c r="U198"/>
  <c r="U199"/>
  <c r="U201"/>
  <c r="U202"/>
  <c r="U205"/>
  <c r="U206"/>
  <c r="U207"/>
  <c r="U208"/>
  <c r="U209"/>
  <c r="U210"/>
  <c r="U211"/>
  <c r="U212"/>
  <c r="U214"/>
  <c r="U215"/>
  <c r="U216"/>
  <c r="U217"/>
  <c r="U218"/>
  <c r="U224"/>
  <c r="U225"/>
  <c r="U226"/>
  <c r="U227"/>
  <c r="U228"/>
  <c r="U229"/>
  <c r="U234"/>
  <c r="U235"/>
  <c r="U236"/>
  <c r="U237"/>
  <c r="U238"/>
  <c r="U239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62"/>
  <c r="U263"/>
  <c r="U264"/>
  <c r="U265"/>
  <c r="U266"/>
  <c r="U267"/>
  <c r="U269"/>
  <c r="U270"/>
  <c r="U271"/>
  <c r="U272"/>
  <c r="U273"/>
  <c r="U274"/>
  <c r="U275"/>
  <c r="U276"/>
  <c r="U278"/>
  <c r="U279"/>
  <c r="U280"/>
  <c r="U281"/>
  <c r="U282"/>
  <c r="U283"/>
  <c r="U284"/>
  <c r="U285"/>
  <c r="U286"/>
  <c r="U287"/>
  <c r="U288"/>
  <c r="U289"/>
  <c r="U290"/>
  <c r="U291"/>
  <c r="U293"/>
  <c r="U294"/>
  <c r="U295"/>
  <c r="U296"/>
  <c r="U297"/>
  <c r="U298"/>
  <c r="U299"/>
  <c r="U300"/>
  <c r="U301"/>
  <c r="U302"/>
  <c r="U303"/>
  <c r="U304"/>
  <c r="U305"/>
  <c r="U306"/>
  <c r="U308"/>
  <c r="U309"/>
  <c r="U310"/>
  <c r="U312"/>
  <c r="U313"/>
  <c r="U314"/>
  <c r="U315"/>
  <c r="U316"/>
  <c r="U317"/>
  <c r="U318"/>
  <c r="U319"/>
  <c r="U320"/>
  <c r="U321"/>
  <c r="U323"/>
  <c r="U324"/>
  <c r="U325"/>
  <c r="U327"/>
  <c r="U329"/>
  <c r="U330"/>
  <c r="U332"/>
  <c r="U333"/>
  <c r="U334"/>
  <c r="U335"/>
  <c r="U336"/>
  <c r="U337"/>
  <c r="U338"/>
  <c r="U340"/>
  <c r="U342"/>
  <c r="U343"/>
  <c r="U344"/>
  <c r="U345"/>
  <c r="U346"/>
  <c r="U347"/>
  <c r="U348"/>
  <c r="U349"/>
  <c r="U350"/>
  <c r="U351"/>
  <c r="U352"/>
  <c r="U355"/>
  <c r="U356"/>
  <c r="U357"/>
  <c r="U358"/>
  <c r="U359"/>
  <c r="U360"/>
  <c r="U361"/>
  <c r="U362"/>
  <c r="U365"/>
  <c r="U367"/>
  <c r="U368"/>
  <c r="U369"/>
  <c r="U370"/>
  <c r="U371"/>
  <c r="U372"/>
  <c r="U373"/>
  <c r="U374"/>
  <c r="U375"/>
  <c r="U376"/>
  <c r="U377"/>
  <c r="U378"/>
  <c r="U379"/>
  <c r="U380"/>
  <c r="U381"/>
  <c r="U383"/>
  <c r="U389"/>
  <c r="U390"/>
  <c r="U391"/>
  <c r="U393"/>
  <c r="U394"/>
  <c r="U395"/>
  <c r="U396"/>
  <c r="U397"/>
  <c r="U398"/>
  <c r="U400"/>
  <c r="U401"/>
  <c r="U402"/>
  <c r="U403"/>
  <c r="U406"/>
  <c r="U410"/>
  <c r="U412"/>
  <c r="U413"/>
  <c r="U416"/>
  <c r="U417"/>
  <c r="U418"/>
  <c r="U419"/>
  <c r="U420"/>
  <c r="U421"/>
  <c r="U422"/>
  <c r="U423"/>
  <c r="U424"/>
  <c r="U425"/>
  <c r="U426"/>
  <c r="U427"/>
  <c r="U428"/>
  <c r="U429"/>
  <c r="U430"/>
  <c r="U431"/>
  <c r="U432"/>
  <c r="U433"/>
  <c r="U434"/>
  <c r="U435"/>
  <c r="U438"/>
  <c r="U439"/>
  <c r="U440"/>
  <c r="U441"/>
  <c r="U442"/>
  <c r="U445"/>
  <c r="U447"/>
  <c r="U448"/>
  <c r="U449"/>
  <c r="U450"/>
  <c r="U453"/>
  <c r="U454"/>
  <c r="U455"/>
  <c r="U456"/>
  <c r="U457"/>
  <c r="U458"/>
  <c r="U459"/>
  <c r="U461"/>
  <c r="U464"/>
  <c r="U465"/>
  <c r="U466"/>
  <c r="U467"/>
  <c r="U470"/>
  <c r="U472"/>
  <c r="U474"/>
  <c r="U475"/>
  <c r="U476"/>
  <c r="U477"/>
  <c r="U478"/>
  <c r="U479"/>
  <c r="U480"/>
  <c r="U481"/>
  <c r="U482"/>
  <c r="U483"/>
  <c r="U484"/>
  <c r="U485"/>
  <c r="U486"/>
  <c r="U487"/>
  <c r="U488"/>
  <c r="U489"/>
  <c r="V8"/>
  <c r="U8"/>
  <c r="R18" i="1"/>
  <c r="R26"/>
  <c r="R34"/>
  <c r="R42"/>
  <c r="R50"/>
  <c r="R59"/>
  <c r="R67"/>
  <c r="R75"/>
  <c r="R83"/>
  <c r="R91"/>
  <c r="R99"/>
  <c r="R496"/>
  <c r="R500"/>
  <c r="R502"/>
  <c r="R503"/>
  <c r="R504"/>
  <c r="Q18"/>
  <c r="Q26"/>
  <c r="Q34"/>
  <c r="Q42"/>
  <c r="Q50"/>
  <c r="Q59"/>
  <c r="Q67"/>
  <c r="Q75"/>
  <c r="Q83"/>
  <c r="Q91"/>
  <c r="Q99"/>
  <c r="Q496"/>
  <c r="Q500"/>
  <c r="Q502"/>
  <c r="Q503"/>
  <c r="Q504"/>
  <c r="N225"/>
  <c r="O225"/>
  <c r="H481" i="3" l="1"/>
  <c r="E50" i="1"/>
  <c r="D50"/>
  <c r="E527" l="1"/>
  <c r="D527"/>
  <c r="E526"/>
  <c r="D526"/>
  <c r="D498" s="1"/>
  <c r="I310" i="3" l="1"/>
  <c r="H310"/>
  <c r="I481" l="1"/>
  <c r="I467"/>
  <c r="I466" s="1"/>
  <c r="H400"/>
  <c r="H396"/>
  <c r="H141" l="1"/>
  <c r="H123"/>
  <c r="I11" l="1"/>
  <c r="I10" s="1"/>
  <c r="H375"/>
  <c r="H356"/>
  <c r="H330"/>
  <c r="I330"/>
  <c r="H325"/>
  <c r="I325"/>
  <c r="I82" l="1"/>
  <c r="H82"/>
  <c r="S431" l="1"/>
  <c r="S430" s="1"/>
  <c r="O575" i="1" s="1"/>
  <c r="O571" s="1"/>
  <c r="R431" i="3"/>
  <c r="R430" s="1"/>
  <c r="N575" i="1" s="1"/>
  <c r="N582"/>
  <c r="O582"/>
  <c r="O567"/>
  <c r="O559" s="1"/>
  <c r="N567"/>
  <c r="O566"/>
  <c r="N566"/>
  <c r="N558" s="1"/>
  <c r="N499"/>
  <c r="O499"/>
  <c r="N498"/>
  <c r="O498"/>
  <c r="N497"/>
  <c r="O497"/>
  <c r="N607"/>
  <c r="O607"/>
  <c r="N605"/>
  <c r="O605"/>
  <c r="S479" i="3"/>
  <c r="O649" i="1" s="1"/>
  <c r="R479" i="3"/>
  <c r="N649" i="1" s="1"/>
  <c r="N587"/>
  <c r="O587"/>
  <c r="N523"/>
  <c r="O523"/>
  <c r="N505"/>
  <c r="O505"/>
  <c r="O473"/>
  <c r="N473"/>
  <c r="N433" s="1"/>
  <c r="O474"/>
  <c r="N474"/>
  <c r="N359"/>
  <c r="O359"/>
  <c r="N351"/>
  <c r="O351"/>
  <c r="N343"/>
  <c r="O343"/>
  <c r="N327"/>
  <c r="O327"/>
  <c r="N319"/>
  <c r="O319"/>
  <c r="N250"/>
  <c r="O250"/>
  <c r="N249"/>
  <c r="O249"/>
  <c r="O234"/>
  <c r="O226" s="1"/>
  <c r="N234"/>
  <c r="N226" s="1"/>
  <c r="S272" i="3"/>
  <c r="O211" i="1" s="1"/>
  <c r="N194"/>
  <c r="O194"/>
  <c r="S274" i="3"/>
  <c r="O219" i="1" s="1"/>
  <c r="R274" i="3"/>
  <c r="N219" i="1" s="1"/>
  <c r="I274" i="3"/>
  <c r="I269" s="1"/>
  <c r="J274"/>
  <c r="K274"/>
  <c r="L274"/>
  <c r="M274"/>
  <c r="N274"/>
  <c r="O274"/>
  <c r="P274"/>
  <c r="Q274"/>
  <c r="H274"/>
  <c r="H269" s="1"/>
  <c r="J272"/>
  <c r="K272"/>
  <c r="L272"/>
  <c r="M272"/>
  <c r="N272"/>
  <c r="O272"/>
  <c r="P272"/>
  <c r="Q272"/>
  <c r="R272"/>
  <c r="O689" i="1"/>
  <c r="O685" s="1"/>
  <c r="N689"/>
  <c r="N685" s="1"/>
  <c r="O681"/>
  <c r="O677" s="1"/>
  <c r="N681"/>
  <c r="N677" s="1"/>
  <c r="O673"/>
  <c r="O669" s="1"/>
  <c r="N673"/>
  <c r="N669" s="1"/>
  <c r="N369"/>
  <c r="O369"/>
  <c r="N370"/>
  <c r="O370"/>
  <c r="N423"/>
  <c r="O423"/>
  <c r="N415"/>
  <c r="O415"/>
  <c r="N399"/>
  <c r="O399"/>
  <c r="N391"/>
  <c r="O391"/>
  <c r="N383"/>
  <c r="O383"/>
  <c r="N375"/>
  <c r="O375"/>
  <c r="O471" l="1"/>
  <c r="N563"/>
  <c r="O563"/>
  <c r="N471"/>
  <c r="O433"/>
  <c r="O558"/>
  <c r="O555" s="1"/>
  <c r="N559"/>
  <c r="N555" s="1"/>
  <c r="N571"/>
  <c r="O645"/>
  <c r="N645"/>
  <c r="N211"/>
  <c r="N195" s="1"/>
  <c r="N191" s="1"/>
  <c r="O195"/>
  <c r="O665"/>
  <c r="O661" s="1"/>
  <c r="N665"/>
  <c r="N661" s="1"/>
  <c r="N311"/>
  <c r="O311"/>
  <c r="N295"/>
  <c r="O295"/>
  <c r="N287"/>
  <c r="O287"/>
  <c r="N279"/>
  <c r="O279"/>
  <c r="N271"/>
  <c r="O271"/>
  <c r="N263"/>
  <c r="O263"/>
  <c r="N255"/>
  <c r="O255"/>
  <c r="N215"/>
  <c r="O215"/>
  <c r="O207"/>
  <c r="N199"/>
  <c r="O199"/>
  <c r="N153"/>
  <c r="O153"/>
  <c r="O191"/>
  <c r="N114"/>
  <c r="O114"/>
  <c r="N113"/>
  <c r="O113"/>
  <c r="N207" l="1"/>
  <c r="N9"/>
  <c r="O9"/>
  <c r="N95"/>
  <c r="O95"/>
  <c r="N79"/>
  <c r="O79"/>
  <c r="N47"/>
  <c r="O47"/>
  <c r="N39"/>
  <c r="O39"/>
  <c r="N31"/>
  <c r="O31"/>
  <c r="N23"/>
  <c r="O23"/>
  <c r="O15"/>
  <c r="N15"/>
  <c r="O106" l="1"/>
  <c r="N106"/>
  <c r="O107"/>
  <c r="N107"/>
  <c r="S484" i="3"/>
  <c r="R484"/>
  <c r="S485"/>
  <c r="R485"/>
  <c r="S486"/>
  <c r="R486"/>
  <c r="S478"/>
  <c r="R478"/>
  <c r="S467"/>
  <c r="O624" i="1" s="1"/>
  <c r="O620" s="1"/>
  <c r="R467" i="3"/>
  <c r="N624" i="1" s="1"/>
  <c r="N620" s="1"/>
  <c r="S424" i="3"/>
  <c r="R424"/>
  <c r="S393"/>
  <c r="R393"/>
  <c r="S400"/>
  <c r="O519" i="1" s="1"/>
  <c r="R400" i="3"/>
  <c r="N519" i="1" s="1"/>
  <c r="S321" i="3"/>
  <c r="O307" i="1" s="1"/>
  <c r="R321" i="3"/>
  <c r="N307" i="1" s="1"/>
  <c r="S11" i="3"/>
  <c r="R11"/>
  <c r="R466" l="1"/>
  <c r="S466"/>
  <c r="S483"/>
  <c r="R483"/>
  <c r="N251" i="1"/>
  <c r="N247" s="1"/>
  <c r="N303"/>
  <c r="N501"/>
  <c r="N495" s="1"/>
  <c r="N487" s="1"/>
  <c r="N515"/>
  <c r="O251"/>
  <c r="O247" s="1"/>
  <c r="O303"/>
  <c r="O501"/>
  <c r="O495" s="1"/>
  <c r="O487" s="1"/>
  <c r="O515"/>
  <c r="N10"/>
  <c r="N103"/>
  <c r="O10"/>
  <c r="O103"/>
  <c r="E106"/>
  <c r="F106"/>
  <c r="G106"/>
  <c r="H106"/>
  <c r="I106"/>
  <c r="J106"/>
  <c r="K106"/>
  <c r="L106"/>
  <c r="Q106" s="1"/>
  <c r="M106"/>
  <c r="R106" s="1"/>
  <c r="E107"/>
  <c r="F107"/>
  <c r="G107"/>
  <c r="H107"/>
  <c r="I107"/>
  <c r="J107"/>
  <c r="K107"/>
  <c r="L107"/>
  <c r="Q107" s="1"/>
  <c r="M107"/>
  <c r="R107" s="1"/>
  <c r="D107"/>
  <c r="E689" l="1"/>
  <c r="E685" s="1"/>
  <c r="F689"/>
  <c r="F685" s="1"/>
  <c r="G689"/>
  <c r="G685" s="1"/>
  <c r="H689"/>
  <c r="H685" s="1"/>
  <c r="I689"/>
  <c r="I685" s="1"/>
  <c r="J689"/>
  <c r="J685" s="1"/>
  <c r="K689"/>
  <c r="K685" s="1"/>
  <c r="L689"/>
  <c r="M689"/>
  <c r="D689"/>
  <c r="D685" s="1"/>
  <c r="E681"/>
  <c r="E677" s="1"/>
  <c r="F681"/>
  <c r="F677" s="1"/>
  <c r="G681"/>
  <c r="G677" s="1"/>
  <c r="H681"/>
  <c r="H677" s="1"/>
  <c r="I681"/>
  <c r="J681"/>
  <c r="J677" s="1"/>
  <c r="K681"/>
  <c r="K677" s="1"/>
  <c r="L681"/>
  <c r="M681"/>
  <c r="D681"/>
  <c r="D677" s="1"/>
  <c r="E673"/>
  <c r="E669" s="1"/>
  <c r="F673"/>
  <c r="F669" s="1"/>
  <c r="G673"/>
  <c r="H673"/>
  <c r="H669" s="1"/>
  <c r="I673"/>
  <c r="I669" s="1"/>
  <c r="J673"/>
  <c r="J669" s="1"/>
  <c r="K673"/>
  <c r="L673"/>
  <c r="M673"/>
  <c r="D673"/>
  <c r="D669" s="1"/>
  <c r="E657"/>
  <c r="F657"/>
  <c r="G657"/>
  <c r="H657"/>
  <c r="I657"/>
  <c r="J657"/>
  <c r="K657"/>
  <c r="L657"/>
  <c r="Q657" s="1"/>
  <c r="M657"/>
  <c r="R657" s="1"/>
  <c r="D657"/>
  <c r="E649"/>
  <c r="E645" s="1"/>
  <c r="F649"/>
  <c r="F645" s="1"/>
  <c r="G649"/>
  <c r="G645" s="1"/>
  <c r="H649"/>
  <c r="H645" s="1"/>
  <c r="I649"/>
  <c r="I645" s="1"/>
  <c r="J649"/>
  <c r="J645" s="1"/>
  <c r="K649"/>
  <c r="K645" s="1"/>
  <c r="L649"/>
  <c r="M649"/>
  <c r="D649"/>
  <c r="D645" s="1"/>
  <c r="E633"/>
  <c r="F633"/>
  <c r="G633"/>
  <c r="H633"/>
  <c r="I633"/>
  <c r="J633"/>
  <c r="K633"/>
  <c r="L633"/>
  <c r="Q633" s="1"/>
  <c r="M633"/>
  <c r="R633" s="1"/>
  <c r="D633"/>
  <c r="E624"/>
  <c r="F624"/>
  <c r="G624"/>
  <c r="H624"/>
  <c r="I624"/>
  <c r="J624"/>
  <c r="K624"/>
  <c r="L624"/>
  <c r="Q624" s="1"/>
  <c r="M624"/>
  <c r="R624" s="1"/>
  <c r="D624"/>
  <c r="E623"/>
  <c r="F623"/>
  <c r="G623"/>
  <c r="H623"/>
  <c r="I623"/>
  <c r="J623"/>
  <c r="K623"/>
  <c r="L623"/>
  <c r="Q623" s="1"/>
  <c r="M623"/>
  <c r="R623" s="1"/>
  <c r="D623"/>
  <c r="E616"/>
  <c r="F616"/>
  <c r="G616"/>
  <c r="H616"/>
  <c r="I616"/>
  <c r="J616"/>
  <c r="K616"/>
  <c r="L616"/>
  <c r="Q616" s="1"/>
  <c r="M616"/>
  <c r="R616" s="1"/>
  <c r="D616"/>
  <c r="E615"/>
  <c r="E607" s="1"/>
  <c r="F615"/>
  <c r="F607" s="1"/>
  <c r="G615"/>
  <c r="G607" s="1"/>
  <c r="H615"/>
  <c r="H607" s="1"/>
  <c r="I615"/>
  <c r="I607" s="1"/>
  <c r="J615"/>
  <c r="J607" s="1"/>
  <c r="K615"/>
  <c r="K607" s="1"/>
  <c r="L615"/>
  <c r="M615"/>
  <c r="D615"/>
  <c r="D607" s="1"/>
  <c r="E614"/>
  <c r="E605" s="1"/>
  <c r="F614"/>
  <c r="F605" s="1"/>
  <c r="G614"/>
  <c r="G605" s="1"/>
  <c r="H614"/>
  <c r="H605" s="1"/>
  <c r="I614"/>
  <c r="I605" s="1"/>
  <c r="J614"/>
  <c r="J605" s="1"/>
  <c r="K614"/>
  <c r="K605" s="1"/>
  <c r="L614"/>
  <c r="M614"/>
  <c r="D614"/>
  <c r="D605" s="1"/>
  <c r="E599"/>
  <c r="F599"/>
  <c r="G599"/>
  <c r="H599"/>
  <c r="I599"/>
  <c r="J599"/>
  <c r="K599"/>
  <c r="L599"/>
  <c r="Q599" s="1"/>
  <c r="M599"/>
  <c r="R599" s="1"/>
  <c r="D599"/>
  <c r="E591"/>
  <c r="F591"/>
  <c r="G591"/>
  <c r="H591"/>
  <c r="I591"/>
  <c r="J591"/>
  <c r="K591"/>
  <c r="L591"/>
  <c r="Q591" s="1"/>
  <c r="M591"/>
  <c r="R591" s="1"/>
  <c r="D591"/>
  <c r="E590"/>
  <c r="E582" s="1"/>
  <c r="F590"/>
  <c r="F582" s="1"/>
  <c r="G590"/>
  <c r="G582" s="1"/>
  <c r="H590"/>
  <c r="H582" s="1"/>
  <c r="I590"/>
  <c r="I582" s="1"/>
  <c r="J590"/>
  <c r="J582" s="1"/>
  <c r="K590"/>
  <c r="K582" s="1"/>
  <c r="L590"/>
  <c r="M590"/>
  <c r="D590"/>
  <c r="D582" s="1"/>
  <c r="E575"/>
  <c r="F575"/>
  <c r="G575"/>
  <c r="H575"/>
  <c r="I575"/>
  <c r="J575"/>
  <c r="K575"/>
  <c r="L575"/>
  <c r="Q575" s="1"/>
  <c r="M575"/>
  <c r="R575" s="1"/>
  <c r="D575"/>
  <c r="E574"/>
  <c r="F574"/>
  <c r="G574"/>
  <c r="H574"/>
  <c r="I574"/>
  <c r="J574"/>
  <c r="K574"/>
  <c r="L574"/>
  <c r="Q574" s="1"/>
  <c r="M574"/>
  <c r="R574" s="1"/>
  <c r="D574"/>
  <c r="E567"/>
  <c r="F567"/>
  <c r="F559" s="1"/>
  <c r="G567"/>
  <c r="G559" s="1"/>
  <c r="H567"/>
  <c r="H559" s="1"/>
  <c r="I567"/>
  <c r="I559" s="1"/>
  <c r="J567"/>
  <c r="J559" s="1"/>
  <c r="K567"/>
  <c r="K559" s="1"/>
  <c r="L567"/>
  <c r="M567"/>
  <c r="D567"/>
  <c r="E566"/>
  <c r="E558" s="1"/>
  <c r="F566"/>
  <c r="F558" s="1"/>
  <c r="G566"/>
  <c r="G558" s="1"/>
  <c r="H566"/>
  <c r="H558" s="1"/>
  <c r="I566"/>
  <c r="I558" s="1"/>
  <c r="J566"/>
  <c r="J558" s="1"/>
  <c r="K566"/>
  <c r="K558" s="1"/>
  <c r="L566"/>
  <c r="M566"/>
  <c r="D566"/>
  <c r="D558" s="1"/>
  <c r="E550"/>
  <c r="F550"/>
  <c r="G550"/>
  <c r="H550"/>
  <c r="I550"/>
  <c r="J550"/>
  <c r="K550"/>
  <c r="L550"/>
  <c r="Q550" s="1"/>
  <c r="M550"/>
  <c r="R550" s="1"/>
  <c r="D550"/>
  <c r="E543"/>
  <c r="E535" s="1"/>
  <c r="F543"/>
  <c r="F535" s="1"/>
  <c r="G543"/>
  <c r="G535" s="1"/>
  <c r="H543"/>
  <c r="H535" s="1"/>
  <c r="I543"/>
  <c r="I535" s="1"/>
  <c r="J543"/>
  <c r="J535" s="1"/>
  <c r="K543"/>
  <c r="K535" s="1"/>
  <c r="L543"/>
  <c r="M543"/>
  <c r="D543"/>
  <c r="D535" s="1"/>
  <c r="E542"/>
  <c r="E534" s="1"/>
  <c r="F542"/>
  <c r="F534" s="1"/>
  <c r="G542"/>
  <c r="G534" s="1"/>
  <c r="H542"/>
  <c r="H534" s="1"/>
  <c r="I542"/>
  <c r="I534" s="1"/>
  <c r="J542"/>
  <c r="J534" s="1"/>
  <c r="K542"/>
  <c r="K534" s="1"/>
  <c r="L542"/>
  <c r="M542"/>
  <c r="D542"/>
  <c r="D534" s="1"/>
  <c r="M534" l="1"/>
  <c r="R534" s="1"/>
  <c r="R542"/>
  <c r="M535"/>
  <c r="R535" s="1"/>
  <c r="R543"/>
  <c r="M558"/>
  <c r="R558" s="1"/>
  <c r="R566"/>
  <c r="M559"/>
  <c r="R559" s="1"/>
  <c r="R567"/>
  <c r="M582"/>
  <c r="R582" s="1"/>
  <c r="R590"/>
  <c r="M605"/>
  <c r="R605" s="1"/>
  <c r="R614"/>
  <c r="M607"/>
  <c r="R607" s="1"/>
  <c r="R615"/>
  <c r="M645"/>
  <c r="R645" s="1"/>
  <c r="R649"/>
  <c r="M669"/>
  <c r="R669" s="1"/>
  <c r="R673"/>
  <c r="M677"/>
  <c r="R677" s="1"/>
  <c r="R681"/>
  <c r="M685"/>
  <c r="R685" s="1"/>
  <c r="R689"/>
  <c r="L534"/>
  <c r="Q534" s="1"/>
  <c r="Q542"/>
  <c r="L535"/>
  <c r="Q535" s="1"/>
  <c r="Q543"/>
  <c r="L558"/>
  <c r="Q558" s="1"/>
  <c r="Q566"/>
  <c r="L559"/>
  <c r="Q559" s="1"/>
  <c r="Q567"/>
  <c r="L582"/>
  <c r="Q582" s="1"/>
  <c r="Q590"/>
  <c r="L605"/>
  <c r="Q605" s="1"/>
  <c r="Q614"/>
  <c r="L607"/>
  <c r="Q607" s="1"/>
  <c r="Q615"/>
  <c r="L645"/>
  <c r="Q645" s="1"/>
  <c r="Q649"/>
  <c r="L669"/>
  <c r="Q669" s="1"/>
  <c r="Q673"/>
  <c r="L677"/>
  <c r="Q677" s="1"/>
  <c r="Q681"/>
  <c r="L685"/>
  <c r="Q685" s="1"/>
  <c r="Q689"/>
  <c r="D559"/>
  <c r="E559"/>
  <c r="L583"/>
  <c r="Q583" s="1"/>
  <c r="H583"/>
  <c r="L608"/>
  <c r="Q608" s="1"/>
  <c r="H608"/>
  <c r="K608"/>
  <c r="G608"/>
  <c r="L641"/>
  <c r="Q641" s="1"/>
  <c r="H641"/>
  <c r="K641"/>
  <c r="G641"/>
  <c r="D583"/>
  <c r="J583"/>
  <c r="F583"/>
  <c r="K583"/>
  <c r="G583"/>
  <c r="M583"/>
  <c r="R583" s="1"/>
  <c r="I583"/>
  <c r="E583"/>
  <c r="D608"/>
  <c r="J608"/>
  <c r="F608"/>
  <c r="D641"/>
  <c r="J641"/>
  <c r="F641"/>
  <c r="K665"/>
  <c r="K661" s="1"/>
  <c r="G665"/>
  <c r="G661" s="1"/>
  <c r="I665"/>
  <c r="I661" s="1"/>
  <c r="M608"/>
  <c r="R608" s="1"/>
  <c r="I608"/>
  <c r="E608"/>
  <c r="M641"/>
  <c r="R641" s="1"/>
  <c r="I641"/>
  <c r="E641"/>
  <c r="K669"/>
  <c r="D665"/>
  <c r="D661" s="1"/>
  <c r="J665"/>
  <c r="J661" s="1"/>
  <c r="M665"/>
  <c r="E665"/>
  <c r="E661" s="1"/>
  <c r="I677"/>
  <c r="G669"/>
  <c r="L665"/>
  <c r="H665"/>
  <c r="H661" s="1"/>
  <c r="F665"/>
  <c r="F661" s="1"/>
  <c r="E497"/>
  <c r="F497"/>
  <c r="G497"/>
  <c r="H497"/>
  <c r="I497"/>
  <c r="J497"/>
  <c r="K497"/>
  <c r="L497"/>
  <c r="Q497" s="1"/>
  <c r="M497"/>
  <c r="R497" s="1"/>
  <c r="D497"/>
  <c r="F527"/>
  <c r="G527"/>
  <c r="H527"/>
  <c r="I527"/>
  <c r="J527"/>
  <c r="K527"/>
  <c r="L527"/>
  <c r="Q527" s="1"/>
  <c r="M527"/>
  <c r="R527" s="1"/>
  <c r="E498"/>
  <c r="F526"/>
  <c r="F498" s="1"/>
  <c r="G526"/>
  <c r="G498" s="1"/>
  <c r="H526"/>
  <c r="H498" s="1"/>
  <c r="I526"/>
  <c r="I498" s="1"/>
  <c r="J526"/>
  <c r="J498" s="1"/>
  <c r="K526"/>
  <c r="K498" s="1"/>
  <c r="L526"/>
  <c r="M526"/>
  <c r="E519"/>
  <c r="F519"/>
  <c r="G519"/>
  <c r="H519"/>
  <c r="I519"/>
  <c r="J519"/>
  <c r="K519"/>
  <c r="L519"/>
  <c r="Q519" s="1"/>
  <c r="M519"/>
  <c r="R519" s="1"/>
  <c r="D519"/>
  <c r="L498" l="1"/>
  <c r="Q498" s="1"/>
  <c r="Q526"/>
  <c r="L661"/>
  <c r="Q661" s="1"/>
  <c r="Q665"/>
  <c r="M661"/>
  <c r="R661" s="1"/>
  <c r="R665"/>
  <c r="M498"/>
  <c r="R498" s="1"/>
  <c r="R526"/>
  <c r="J501"/>
  <c r="F501"/>
  <c r="M501"/>
  <c r="R501" s="1"/>
  <c r="I501"/>
  <c r="L501"/>
  <c r="Q501" s="1"/>
  <c r="H501"/>
  <c r="K501"/>
  <c r="G501"/>
  <c r="E501"/>
  <c r="D501"/>
  <c r="E509"/>
  <c r="E499" s="1"/>
  <c r="F509"/>
  <c r="G509"/>
  <c r="G499" s="1"/>
  <c r="H509"/>
  <c r="H499" s="1"/>
  <c r="I509"/>
  <c r="I499" s="1"/>
  <c r="J509"/>
  <c r="J499" s="1"/>
  <c r="K509"/>
  <c r="K499" s="1"/>
  <c r="L509"/>
  <c r="M509"/>
  <c r="D509"/>
  <c r="D499" s="1"/>
  <c r="M499" l="1"/>
  <c r="R499" s="1"/>
  <c r="R509"/>
  <c r="L499"/>
  <c r="Q499" s="1"/>
  <c r="Q509"/>
  <c r="F499"/>
  <c r="F495" s="1"/>
  <c r="F505"/>
  <c r="E491"/>
  <c r="F491"/>
  <c r="G491"/>
  <c r="H491"/>
  <c r="I491"/>
  <c r="J491"/>
  <c r="K491"/>
  <c r="L491"/>
  <c r="Q491" s="1"/>
  <c r="M491"/>
  <c r="R491" s="1"/>
  <c r="D491"/>
  <c r="E483"/>
  <c r="F483"/>
  <c r="G483"/>
  <c r="H483"/>
  <c r="I483"/>
  <c r="J483"/>
  <c r="K483"/>
  <c r="L483"/>
  <c r="Q483" s="1"/>
  <c r="M483"/>
  <c r="R483" s="1"/>
  <c r="D483"/>
  <c r="E482"/>
  <c r="F482"/>
  <c r="G482"/>
  <c r="H482"/>
  <c r="I482"/>
  <c r="J482"/>
  <c r="K482"/>
  <c r="L482"/>
  <c r="Q482" s="1"/>
  <c r="M482"/>
  <c r="R482" s="1"/>
  <c r="D482"/>
  <c r="E481"/>
  <c r="F481"/>
  <c r="G481"/>
  <c r="H481"/>
  <c r="I481"/>
  <c r="J481"/>
  <c r="K481"/>
  <c r="L481"/>
  <c r="Q481" s="1"/>
  <c r="M481"/>
  <c r="R481" s="1"/>
  <c r="D481"/>
  <c r="E473"/>
  <c r="F473"/>
  <c r="G473"/>
  <c r="H473"/>
  <c r="I473"/>
  <c r="J473"/>
  <c r="K473"/>
  <c r="L473"/>
  <c r="Q473" s="1"/>
  <c r="M473"/>
  <c r="R473" s="1"/>
  <c r="D473"/>
  <c r="E474"/>
  <c r="F474"/>
  <c r="G474"/>
  <c r="H474"/>
  <c r="I474"/>
  <c r="J474"/>
  <c r="K474"/>
  <c r="L474"/>
  <c r="Q474" s="1"/>
  <c r="M474"/>
  <c r="R474" s="1"/>
  <c r="D474"/>
  <c r="E467"/>
  <c r="F467"/>
  <c r="G467"/>
  <c r="H467"/>
  <c r="I467"/>
  <c r="J467"/>
  <c r="K467"/>
  <c r="L467"/>
  <c r="Q467" s="1"/>
  <c r="M467"/>
  <c r="R467" s="1"/>
  <c r="D467"/>
  <c r="E459"/>
  <c r="F459"/>
  <c r="G459"/>
  <c r="H459"/>
  <c r="I459"/>
  <c r="J459"/>
  <c r="K459"/>
  <c r="L459"/>
  <c r="Q459" s="1"/>
  <c r="M459"/>
  <c r="R459" s="1"/>
  <c r="D459"/>
  <c r="E450"/>
  <c r="F450"/>
  <c r="G450"/>
  <c r="H450"/>
  <c r="I450"/>
  <c r="J450"/>
  <c r="K450"/>
  <c r="L450"/>
  <c r="Q450" s="1"/>
  <c r="M450"/>
  <c r="R450" s="1"/>
  <c r="D450"/>
  <c r="E442"/>
  <c r="F442"/>
  <c r="G442"/>
  <c r="H442"/>
  <c r="I442"/>
  <c r="J442"/>
  <c r="K442"/>
  <c r="L442"/>
  <c r="Q442" s="1"/>
  <c r="M442"/>
  <c r="R442" s="1"/>
  <c r="D442"/>
  <c r="E369"/>
  <c r="F369"/>
  <c r="G369"/>
  <c r="H369"/>
  <c r="I369"/>
  <c r="J369"/>
  <c r="K369"/>
  <c r="L369"/>
  <c r="Q369" s="1"/>
  <c r="M369"/>
  <c r="R369" s="1"/>
  <c r="D369"/>
  <c r="E427"/>
  <c r="F427"/>
  <c r="G427"/>
  <c r="H427"/>
  <c r="I427"/>
  <c r="J427"/>
  <c r="K427"/>
  <c r="L427"/>
  <c r="Q427" s="1"/>
  <c r="M427"/>
  <c r="R427" s="1"/>
  <c r="D427"/>
  <c r="E419"/>
  <c r="F419"/>
  <c r="G419"/>
  <c r="H419"/>
  <c r="I419"/>
  <c r="J419"/>
  <c r="K419"/>
  <c r="L419"/>
  <c r="Q419" s="1"/>
  <c r="M419"/>
  <c r="R419" s="1"/>
  <c r="D419"/>
  <c r="E411"/>
  <c r="F411"/>
  <c r="G411"/>
  <c r="H411"/>
  <c r="I411"/>
  <c r="J411"/>
  <c r="K411"/>
  <c r="L411"/>
  <c r="Q411" s="1"/>
  <c r="M411"/>
  <c r="R411" s="1"/>
  <c r="D411"/>
  <c r="E402"/>
  <c r="F402"/>
  <c r="G402"/>
  <c r="H402"/>
  <c r="I402"/>
  <c r="J402"/>
  <c r="K402"/>
  <c r="L402"/>
  <c r="Q402" s="1"/>
  <c r="M402"/>
  <c r="R402" s="1"/>
  <c r="D402"/>
  <c r="E394"/>
  <c r="F394"/>
  <c r="G394"/>
  <c r="H394"/>
  <c r="I394"/>
  <c r="J394"/>
  <c r="K394"/>
  <c r="L394"/>
  <c r="Q394" s="1"/>
  <c r="M394"/>
  <c r="R394" s="1"/>
  <c r="D394"/>
  <c r="E386"/>
  <c r="E383" s="1"/>
  <c r="F386"/>
  <c r="F383" s="1"/>
  <c r="G386"/>
  <c r="G383" s="1"/>
  <c r="H386"/>
  <c r="H383" s="1"/>
  <c r="I386"/>
  <c r="I383" s="1"/>
  <c r="J386"/>
  <c r="J383" s="1"/>
  <c r="K386"/>
  <c r="K383" s="1"/>
  <c r="L386"/>
  <c r="M386"/>
  <c r="D386"/>
  <c r="D383" s="1"/>
  <c r="E378"/>
  <c r="E375" s="1"/>
  <c r="F378"/>
  <c r="G378"/>
  <c r="G375" s="1"/>
  <c r="H378"/>
  <c r="H375" s="1"/>
  <c r="I378"/>
  <c r="J378"/>
  <c r="K378"/>
  <c r="K375" s="1"/>
  <c r="L378"/>
  <c r="M378"/>
  <c r="D378"/>
  <c r="E282"/>
  <c r="E279" s="1"/>
  <c r="F282"/>
  <c r="F279" s="1"/>
  <c r="G282"/>
  <c r="G279" s="1"/>
  <c r="H282"/>
  <c r="H279" s="1"/>
  <c r="I282"/>
  <c r="I279" s="1"/>
  <c r="J282"/>
  <c r="K282"/>
  <c r="K279" s="1"/>
  <c r="L282"/>
  <c r="M282"/>
  <c r="D282"/>
  <c r="E274"/>
  <c r="E271" s="1"/>
  <c r="F274"/>
  <c r="F271" s="1"/>
  <c r="G274"/>
  <c r="G271" s="1"/>
  <c r="H274"/>
  <c r="H271" s="1"/>
  <c r="I274"/>
  <c r="I271" s="1"/>
  <c r="J274"/>
  <c r="J271" s="1"/>
  <c r="K274"/>
  <c r="K271" s="1"/>
  <c r="L274"/>
  <c r="M274"/>
  <c r="D274"/>
  <c r="D271" s="1"/>
  <c r="E249"/>
  <c r="F249"/>
  <c r="G249"/>
  <c r="H249"/>
  <c r="I249"/>
  <c r="J249"/>
  <c r="K249"/>
  <c r="L249"/>
  <c r="Q249" s="1"/>
  <c r="M249"/>
  <c r="R249" s="1"/>
  <c r="D249"/>
  <c r="E363"/>
  <c r="F363"/>
  <c r="G363"/>
  <c r="H363"/>
  <c r="I363"/>
  <c r="J363"/>
  <c r="K363"/>
  <c r="L363"/>
  <c r="Q363" s="1"/>
  <c r="M363"/>
  <c r="R363" s="1"/>
  <c r="D363"/>
  <c r="E355"/>
  <c r="E351" s="1"/>
  <c r="F355"/>
  <c r="F351" s="1"/>
  <c r="G355"/>
  <c r="H355"/>
  <c r="H351" s="1"/>
  <c r="I355"/>
  <c r="I351" s="1"/>
  <c r="J355"/>
  <c r="J351" s="1"/>
  <c r="K355"/>
  <c r="K351" s="1"/>
  <c r="L355"/>
  <c r="M355"/>
  <c r="D355"/>
  <c r="D351" s="1"/>
  <c r="G351"/>
  <c r="E347"/>
  <c r="F347"/>
  <c r="G347"/>
  <c r="H347"/>
  <c r="I347"/>
  <c r="J347"/>
  <c r="K347"/>
  <c r="L347"/>
  <c r="Q347" s="1"/>
  <c r="M347"/>
  <c r="R347" s="1"/>
  <c r="D347"/>
  <c r="E339"/>
  <c r="F339"/>
  <c r="G339"/>
  <c r="H339"/>
  <c r="I339"/>
  <c r="J339"/>
  <c r="K339"/>
  <c r="L339"/>
  <c r="Q339" s="1"/>
  <c r="M339"/>
  <c r="R339" s="1"/>
  <c r="D339"/>
  <c r="E331"/>
  <c r="F331"/>
  <c r="G331"/>
  <c r="H331"/>
  <c r="I331"/>
  <c r="J331"/>
  <c r="K331"/>
  <c r="L331"/>
  <c r="Q331" s="1"/>
  <c r="M331"/>
  <c r="R331" s="1"/>
  <c r="D331"/>
  <c r="E323"/>
  <c r="F323"/>
  <c r="G323"/>
  <c r="H323"/>
  <c r="I323"/>
  <c r="J323"/>
  <c r="K323"/>
  <c r="L323"/>
  <c r="Q323" s="1"/>
  <c r="M323"/>
  <c r="R323" s="1"/>
  <c r="D323"/>
  <c r="E315"/>
  <c r="F315"/>
  <c r="G315"/>
  <c r="H315"/>
  <c r="I315"/>
  <c r="J315"/>
  <c r="K315"/>
  <c r="L315"/>
  <c r="Q315" s="1"/>
  <c r="M315"/>
  <c r="R315" s="1"/>
  <c r="D315"/>
  <c r="E307"/>
  <c r="F307"/>
  <c r="G307"/>
  <c r="H307"/>
  <c r="I307"/>
  <c r="J307"/>
  <c r="K307"/>
  <c r="L307"/>
  <c r="Q307" s="1"/>
  <c r="M307"/>
  <c r="R307" s="1"/>
  <c r="D307"/>
  <c r="E298"/>
  <c r="F298"/>
  <c r="G298"/>
  <c r="H298"/>
  <c r="I298"/>
  <c r="J298"/>
  <c r="K298"/>
  <c r="L298"/>
  <c r="Q298" s="1"/>
  <c r="M298"/>
  <c r="R298" s="1"/>
  <c r="D298"/>
  <c r="E290"/>
  <c r="E287" s="1"/>
  <c r="F290"/>
  <c r="F287" s="1"/>
  <c r="G290"/>
  <c r="G287" s="1"/>
  <c r="H290"/>
  <c r="H287" s="1"/>
  <c r="I290"/>
  <c r="I287" s="1"/>
  <c r="J290"/>
  <c r="J287" s="1"/>
  <c r="K290"/>
  <c r="K287" s="1"/>
  <c r="L290"/>
  <c r="M290"/>
  <c r="D290"/>
  <c r="D287" s="1"/>
  <c r="E266"/>
  <c r="F266"/>
  <c r="G266"/>
  <c r="H266"/>
  <c r="I266"/>
  <c r="J266"/>
  <c r="K266"/>
  <c r="L266"/>
  <c r="Q266" s="1"/>
  <c r="M266"/>
  <c r="R266" s="1"/>
  <c r="D266"/>
  <c r="E258"/>
  <c r="F258"/>
  <c r="G258"/>
  <c r="H258"/>
  <c r="I258"/>
  <c r="J258"/>
  <c r="K258"/>
  <c r="L258"/>
  <c r="Q258" s="1"/>
  <c r="M258"/>
  <c r="R258" s="1"/>
  <c r="D258"/>
  <c r="E225"/>
  <c r="F225"/>
  <c r="G225"/>
  <c r="H225"/>
  <c r="I225"/>
  <c r="J225"/>
  <c r="K225"/>
  <c r="L225"/>
  <c r="Q225" s="1"/>
  <c r="M225"/>
  <c r="R225" s="1"/>
  <c r="D225"/>
  <c r="L287" l="1"/>
  <c r="Q287" s="1"/>
  <c r="Q290"/>
  <c r="M351"/>
  <c r="R351" s="1"/>
  <c r="R355"/>
  <c r="M271"/>
  <c r="R271" s="1"/>
  <c r="R274"/>
  <c r="M279"/>
  <c r="R279" s="1"/>
  <c r="R282"/>
  <c r="M375"/>
  <c r="R375" s="1"/>
  <c r="R378"/>
  <c r="M383"/>
  <c r="R383" s="1"/>
  <c r="R386"/>
  <c r="M287"/>
  <c r="R287" s="1"/>
  <c r="R290"/>
  <c r="L351"/>
  <c r="Q351" s="1"/>
  <c r="Q355"/>
  <c r="L271"/>
  <c r="Q271" s="1"/>
  <c r="Q274"/>
  <c r="L279"/>
  <c r="Q279" s="1"/>
  <c r="Q282"/>
  <c r="L375"/>
  <c r="Q375" s="1"/>
  <c r="Q378"/>
  <c r="L383"/>
  <c r="Q383" s="1"/>
  <c r="Q386"/>
  <c r="L434"/>
  <c r="Q434" s="1"/>
  <c r="H434"/>
  <c r="D434"/>
  <c r="J434"/>
  <c r="F434"/>
  <c r="L435"/>
  <c r="Q435" s="1"/>
  <c r="H435"/>
  <c r="D433"/>
  <c r="J433"/>
  <c r="F433"/>
  <c r="L433"/>
  <c r="Q433" s="1"/>
  <c r="H433"/>
  <c r="M371"/>
  <c r="R371" s="1"/>
  <c r="I371"/>
  <c r="E371"/>
  <c r="M435"/>
  <c r="R435" s="1"/>
  <c r="I435"/>
  <c r="E435"/>
  <c r="K434"/>
  <c r="G434"/>
  <c r="M434"/>
  <c r="R434" s="1"/>
  <c r="I434"/>
  <c r="E434"/>
  <c r="K435"/>
  <c r="G435"/>
  <c r="M433"/>
  <c r="R433" s="1"/>
  <c r="I433"/>
  <c r="E433"/>
  <c r="K433"/>
  <c r="G433"/>
  <c r="I370"/>
  <c r="D371"/>
  <c r="J371"/>
  <c r="F371"/>
  <c r="D435"/>
  <c r="J435"/>
  <c r="F435"/>
  <c r="L371"/>
  <c r="Q371" s="1"/>
  <c r="H371"/>
  <c r="D370"/>
  <c r="J370"/>
  <c r="F370"/>
  <c r="K371"/>
  <c r="G371"/>
  <c r="D375"/>
  <c r="G370"/>
  <c r="K251"/>
  <c r="E251"/>
  <c r="M251"/>
  <c r="R251" s="1"/>
  <c r="I251"/>
  <c r="F375"/>
  <c r="L370"/>
  <c r="Q370" s="1"/>
  <c r="H370"/>
  <c r="K370"/>
  <c r="G251"/>
  <c r="J375"/>
  <c r="I375"/>
  <c r="M370"/>
  <c r="R370" s="1"/>
  <c r="E370"/>
  <c r="M250"/>
  <c r="R250" s="1"/>
  <c r="I250"/>
  <c r="D251"/>
  <c r="J251"/>
  <c r="F251"/>
  <c r="E250"/>
  <c r="L251"/>
  <c r="Q251" s="1"/>
  <c r="H251"/>
  <c r="J250"/>
  <c r="J279"/>
  <c r="D250"/>
  <c r="F250"/>
  <c r="L250"/>
  <c r="Q250" s="1"/>
  <c r="H250"/>
  <c r="K250"/>
  <c r="G250"/>
  <c r="D279"/>
  <c r="E243"/>
  <c r="F243"/>
  <c r="G243"/>
  <c r="H243"/>
  <c r="I243"/>
  <c r="J243"/>
  <c r="K243"/>
  <c r="L243"/>
  <c r="Q243" s="1"/>
  <c r="M243"/>
  <c r="R243" s="1"/>
  <c r="D243"/>
  <c r="E242"/>
  <c r="F242"/>
  <c r="G242"/>
  <c r="H242"/>
  <c r="I242"/>
  <c r="J242"/>
  <c r="K242"/>
  <c r="L242"/>
  <c r="Q242" s="1"/>
  <c r="M242"/>
  <c r="R242" s="1"/>
  <c r="D242"/>
  <c r="E235"/>
  <c r="E227" s="1"/>
  <c r="F235"/>
  <c r="F227" s="1"/>
  <c r="G235"/>
  <c r="G227" s="1"/>
  <c r="H235"/>
  <c r="H227" s="1"/>
  <c r="I235"/>
  <c r="I227" s="1"/>
  <c r="J235"/>
  <c r="J227" s="1"/>
  <c r="K235"/>
  <c r="K227" s="1"/>
  <c r="L235"/>
  <c r="M235"/>
  <c r="D235"/>
  <c r="D227" s="1"/>
  <c r="E234"/>
  <c r="E226" s="1"/>
  <c r="F234"/>
  <c r="F226" s="1"/>
  <c r="G234"/>
  <c r="G226" s="1"/>
  <c r="H234"/>
  <c r="H226" s="1"/>
  <c r="I234"/>
  <c r="I226" s="1"/>
  <c r="J234"/>
  <c r="J226" s="1"/>
  <c r="K234"/>
  <c r="K226" s="1"/>
  <c r="L234"/>
  <c r="M234"/>
  <c r="D234"/>
  <c r="D226" s="1"/>
  <c r="E219"/>
  <c r="F219"/>
  <c r="G219"/>
  <c r="H219"/>
  <c r="I219"/>
  <c r="J219"/>
  <c r="K219"/>
  <c r="L219"/>
  <c r="Q219" s="1"/>
  <c r="M219"/>
  <c r="R219" s="1"/>
  <c r="D219"/>
  <c r="E211"/>
  <c r="F211"/>
  <c r="G211"/>
  <c r="H211"/>
  <c r="I211"/>
  <c r="J211"/>
  <c r="K211"/>
  <c r="L211"/>
  <c r="Q211" s="1"/>
  <c r="M211"/>
  <c r="R211" s="1"/>
  <c r="D211"/>
  <c r="E202"/>
  <c r="E194" s="1"/>
  <c r="F202"/>
  <c r="F194" s="1"/>
  <c r="G202"/>
  <c r="G194" s="1"/>
  <c r="H202"/>
  <c r="H194" s="1"/>
  <c r="I202"/>
  <c r="I194" s="1"/>
  <c r="J202"/>
  <c r="J194" s="1"/>
  <c r="K202"/>
  <c r="K194" s="1"/>
  <c r="L202"/>
  <c r="M202"/>
  <c r="D202"/>
  <c r="D194" s="1"/>
  <c r="M194" l="1"/>
  <c r="R194" s="1"/>
  <c r="R202"/>
  <c r="M226"/>
  <c r="R226" s="1"/>
  <c r="R234"/>
  <c r="M227"/>
  <c r="R227" s="1"/>
  <c r="R235"/>
  <c r="L194"/>
  <c r="Q194" s="1"/>
  <c r="Q202"/>
  <c r="L226"/>
  <c r="Q226" s="1"/>
  <c r="Q234"/>
  <c r="L227"/>
  <c r="Q227" s="1"/>
  <c r="Q235"/>
  <c r="D195"/>
  <c r="J195"/>
  <c r="J191" s="1"/>
  <c r="F195"/>
  <c r="F191" s="1"/>
  <c r="L195"/>
  <c r="H195"/>
  <c r="H191" s="1"/>
  <c r="M195"/>
  <c r="I195"/>
  <c r="I191" s="1"/>
  <c r="E195"/>
  <c r="K195"/>
  <c r="K191" s="1"/>
  <c r="G195"/>
  <c r="G191" s="1"/>
  <c r="E215"/>
  <c r="F215"/>
  <c r="G215"/>
  <c r="H215"/>
  <c r="I215"/>
  <c r="J215"/>
  <c r="K215"/>
  <c r="L215"/>
  <c r="Q215" s="1"/>
  <c r="M215"/>
  <c r="R215" s="1"/>
  <c r="D215"/>
  <c r="E178"/>
  <c r="F178"/>
  <c r="G178"/>
  <c r="H178"/>
  <c r="I178"/>
  <c r="J178"/>
  <c r="K178"/>
  <c r="L178"/>
  <c r="Q178" s="1"/>
  <c r="M178"/>
  <c r="R178" s="1"/>
  <c r="D178"/>
  <c r="E187"/>
  <c r="F187"/>
  <c r="F183" s="1"/>
  <c r="G187"/>
  <c r="G183" s="1"/>
  <c r="H187"/>
  <c r="H183" s="1"/>
  <c r="I187"/>
  <c r="I183" s="1"/>
  <c r="J187"/>
  <c r="J183" s="1"/>
  <c r="K187"/>
  <c r="K183" s="1"/>
  <c r="L187"/>
  <c r="M187"/>
  <c r="D187"/>
  <c r="E177"/>
  <c r="E153" s="1"/>
  <c r="F177"/>
  <c r="F153" s="1"/>
  <c r="G177"/>
  <c r="G153" s="1"/>
  <c r="H177"/>
  <c r="H153" s="1"/>
  <c r="I177"/>
  <c r="J177"/>
  <c r="J153" s="1"/>
  <c r="K177"/>
  <c r="K153" s="1"/>
  <c r="L177"/>
  <c r="M177"/>
  <c r="R177" s="1"/>
  <c r="D177"/>
  <c r="D153" s="1"/>
  <c r="E179"/>
  <c r="E155" s="1"/>
  <c r="F179"/>
  <c r="F155" s="1"/>
  <c r="G179"/>
  <c r="H179"/>
  <c r="H155" s="1"/>
  <c r="I179"/>
  <c r="I155" s="1"/>
  <c r="J179"/>
  <c r="J155" s="1"/>
  <c r="K179"/>
  <c r="K155" s="1"/>
  <c r="L179"/>
  <c r="M179"/>
  <c r="D179"/>
  <c r="D155" s="1"/>
  <c r="E170"/>
  <c r="F170"/>
  <c r="F167" s="1"/>
  <c r="G170"/>
  <c r="G167" s="1"/>
  <c r="H170"/>
  <c r="H167" s="1"/>
  <c r="I170"/>
  <c r="I167" s="1"/>
  <c r="J170"/>
  <c r="J167" s="1"/>
  <c r="K170"/>
  <c r="K167" s="1"/>
  <c r="L170"/>
  <c r="M170"/>
  <c r="D170"/>
  <c r="E162"/>
  <c r="E159" s="1"/>
  <c r="F162"/>
  <c r="F159" s="1"/>
  <c r="G162"/>
  <c r="G159" s="1"/>
  <c r="H162"/>
  <c r="H159" s="1"/>
  <c r="I162"/>
  <c r="I159" s="1"/>
  <c r="J162"/>
  <c r="J159" s="1"/>
  <c r="K162"/>
  <c r="K159" s="1"/>
  <c r="L162"/>
  <c r="M162"/>
  <c r="D162"/>
  <c r="F653"/>
  <c r="G653"/>
  <c r="H653"/>
  <c r="I653"/>
  <c r="J653"/>
  <c r="K653"/>
  <c r="L653"/>
  <c r="Q653" s="1"/>
  <c r="M653"/>
  <c r="R653" s="1"/>
  <c r="F637"/>
  <c r="G637"/>
  <c r="H637"/>
  <c r="I637"/>
  <c r="J637"/>
  <c r="K637"/>
  <c r="L637"/>
  <c r="Q637" s="1"/>
  <c r="M637"/>
  <c r="R637" s="1"/>
  <c r="F628"/>
  <c r="G628"/>
  <c r="H628"/>
  <c r="I628"/>
  <c r="J628"/>
  <c r="K628"/>
  <c r="L628"/>
  <c r="Q628" s="1"/>
  <c r="M628"/>
  <c r="R628" s="1"/>
  <c r="F620"/>
  <c r="G620"/>
  <c r="H620"/>
  <c r="I620"/>
  <c r="J620"/>
  <c r="K620"/>
  <c r="L620"/>
  <c r="Q620" s="1"/>
  <c r="M620"/>
  <c r="R620" s="1"/>
  <c r="F612"/>
  <c r="G612"/>
  <c r="H612"/>
  <c r="I612"/>
  <c r="J612"/>
  <c r="K612"/>
  <c r="L612"/>
  <c r="Q612" s="1"/>
  <c r="M612"/>
  <c r="R612" s="1"/>
  <c r="F603"/>
  <c r="G603"/>
  <c r="H603"/>
  <c r="I603"/>
  <c r="J603"/>
  <c r="K603"/>
  <c r="L603"/>
  <c r="Q603" s="1"/>
  <c r="M603"/>
  <c r="R603" s="1"/>
  <c r="F595"/>
  <c r="G595"/>
  <c r="H595"/>
  <c r="I595"/>
  <c r="J595"/>
  <c r="K595"/>
  <c r="L595"/>
  <c r="Q595" s="1"/>
  <c r="M595"/>
  <c r="R595" s="1"/>
  <c r="F587"/>
  <c r="G587"/>
  <c r="H587"/>
  <c r="I587"/>
  <c r="J587"/>
  <c r="K587"/>
  <c r="L587"/>
  <c r="Q587" s="1"/>
  <c r="M587"/>
  <c r="R587" s="1"/>
  <c r="F579"/>
  <c r="G579"/>
  <c r="H579"/>
  <c r="I579"/>
  <c r="J579"/>
  <c r="K579"/>
  <c r="L579"/>
  <c r="Q579" s="1"/>
  <c r="M579"/>
  <c r="R579" s="1"/>
  <c r="F571"/>
  <c r="G571"/>
  <c r="H571"/>
  <c r="I571"/>
  <c r="J571"/>
  <c r="K571"/>
  <c r="L571"/>
  <c r="Q571" s="1"/>
  <c r="M571"/>
  <c r="R571" s="1"/>
  <c r="F563"/>
  <c r="G563"/>
  <c r="H563"/>
  <c r="I563"/>
  <c r="J563"/>
  <c r="K563"/>
  <c r="L563"/>
  <c r="Q563" s="1"/>
  <c r="M563"/>
  <c r="R563" s="1"/>
  <c r="F555"/>
  <c r="G555"/>
  <c r="H555"/>
  <c r="I555"/>
  <c r="J555"/>
  <c r="K555"/>
  <c r="L555"/>
  <c r="Q555" s="1"/>
  <c r="M555"/>
  <c r="R555" s="1"/>
  <c r="F547"/>
  <c r="G547"/>
  <c r="H547"/>
  <c r="I547"/>
  <c r="J547"/>
  <c r="K547"/>
  <c r="L547"/>
  <c r="Q547" s="1"/>
  <c r="M547"/>
  <c r="R547" s="1"/>
  <c r="F539"/>
  <c r="G539"/>
  <c r="H539"/>
  <c r="I539"/>
  <c r="J539"/>
  <c r="K539"/>
  <c r="L539"/>
  <c r="Q539" s="1"/>
  <c r="M539"/>
  <c r="R539" s="1"/>
  <c r="F531"/>
  <c r="G531"/>
  <c r="H531"/>
  <c r="I531"/>
  <c r="J531"/>
  <c r="K531"/>
  <c r="L531"/>
  <c r="Q531" s="1"/>
  <c r="M531"/>
  <c r="R531" s="1"/>
  <c r="F523"/>
  <c r="G523"/>
  <c r="H523"/>
  <c r="I523"/>
  <c r="J523"/>
  <c r="K523"/>
  <c r="L523"/>
  <c r="Q523" s="1"/>
  <c r="M523"/>
  <c r="R523" s="1"/>
  <c r="F515"/>
  <c r="G515"/>
  <c r="H515"/>
  <c r="I515"/>
  <c r="J515"/>
  <c r="K515"/>
  <c r="L515"/>
  <c r="Q515" s="1"/>
  <c r="M515"/>
  <c r="R515" s="1"/>
  <c r="G505"/>
  <c r="H505"/>
  <c r="I505"/>
  <c r="J505"/>
  <c r="K505"/>
  <c r="L505"/>
  <c r="Q505" s="1"/>
  <c r="M505"/>
  <c r="R505" s="1"/>
  <c r="F487"/>
  <c r="G495"/>
  <c r="G487" s="1"/>
  <c r="H495"/>
  <c r="H487" s="1"/>
  <c r="I495"/>
  <c r="I487" s="1"/>
  <c r="J495"/>
  <c r="J487" s="1"/>
  <c r="K495"/>
  <c r="K487" s="1"/>
  <c r="L495"/>
  <c r="M495"/>
  <c r="F479"/>
  <c r="G479"/>
  <c r="H479"/>
  <c r="I479"/>
  <c r="J479"/>
  <c r="K479"/>
  <c r="L479"/>
  <c r="Q479" s="1"/>
  <c r="M479"/>
  <c r="R479" s="1"/>
  <c r="F471"/>
  <c r="G471"/>
  <c r="H471"/>
  <c r="I471"/>
  <c r="J471"/>
  <c r="K471"/>
  <c r="L471"/>
  <c r="Q471" s="1"/>
  <c r="M471"/>
  <c r="R471" s="1"/>
  <c r="F463"/>
  <c r="G463"/>
  <c r="H463"/>
  <c r="I463"/>
  <c r="J463"/>
  <c r="K463"/>
  <c r="L463"/>
  <c r="Q463" s="1"/>
  <c r="M463"/>
  <c r="R463" s="1"/>
  <c r="F455"/>
  <c r="G455"/>
  <c r="H455"/>
  <c r="I455"/>
  <c r="J455"/>
  <c r="K455"/>
  <c r="L455"/>
  <c r="Q455" s="1"/>
  <c r="M455"/>
  <c r="R455" s="1"/>
  <c r="F447"/>
  <c r="G447"/>
  <c r="H447"/>
  <c r="I447"/>
  <c r="J447"/>
  <c r="K447"/>
  <c r="L447"/>
  <c r="Q447" s="1"/>
  <c r="M447"/>
  <c r="R447" s="1"/>
  <c r="F439"/>
  <c r="G439"/>
  <c r="H439"/>
  <c r="I439"/>
  <c r="J439"/>
  <c r="K439"/>
  <c r="L439"/>
  <c r="Q439" s="1"/>
  <c r="M439"/>
  <c r="R439" s="1"/>
  <c r="F431"/>
  <c r="G431"/>
  <c r="H431"/>
  <c r="I431"/>
  <c r="J431"/>
  <c r="K431"/>
  <c r="L431"/>
  <c r="Q431" s="1"/>
  <c r="M431"/>
  <c r="R431" s="1"/>
  <c r="F423"/>
  <c r="G423"/>
  <c r="H423"/>
  <c r="I423"/>
  <c r="J423"/>
  <c r="K423"/>
  <c r="L423"/>
  <c r="Q423" s="1"/>
  <c r="M423"/>
  <c r="R423" s="1"/>
  <c r="F415"/>
  <c r="G415"/>
  <c r="H415"/>
  <c r="I415"/>
  <c r="J415"/>
  <c r="K415"/>
  <c r="L415"/>
  <c r="Q415" s="1"/>
  <c r="M415"/>
  <c r="R415" s="1"/>
  <c r="F407"/>
  <c r="G407"/>
  <c r="H407"/>
  <c r="I407"/>
  <c r="J407"/>
  <c r="K407"/>
  <c r="L407"/>
  <c r="Q407" s="1"/>
  <c r="M407"/>
  <c r="R407" s="1"/>
  <c r="F399"/>
  <c r="G399"/>
  <c r="H399"/>
  <c r="I399"/>
  <c r="J399"/>
  <c r="K399"/>
  <c r="L399"/>
  <c r="Q399" s="1"/>
  <c r="M399"/>
  <c r="R399" s="1"/>
  <c r="F391"/>
  <c r="G391"/>
  <c r="H391"/>
  <c r="I391"/>
  <c r="J391"/>
  <c r="K391"/>
  <c r="L391"/>
  <c r="Q391" s="1"/>
  <c r="M391"/>
  <c r="R391" s="1"/>
  <c r="F367"/>
  <c r="G367"/>
  <c r="H367"/>
  <c r="I367"/>
  <c r="J367"/>
  <c r="K367"/>
  <c r="L367"/>
  <c r="Q367" s="1"/>
  <c r="M367"/>
  <c r="R367" s="1"/>
  <c r="F359"/>
  <c r="G359"/>
  <c r="H359"/>
  <c r="I359"/>
  <c r="J359"/>
  <c r="K359"/>
  <c r="L359"/>
  <c r="Q359" s="1"/>
  <c r="M359"/>
  <c r="R359" s="1"/>
  <c r="F343"/>
  <c r="G343"/>
  <c r="H343"/>
  <c r="I343"/>
  <c r="J343"/>
  <c r="K343"/>
  <c r="L343"/>
  <c r="Q343" s="1"/>
  <c r="M343"/>
  <c r="R343" s="1"/>
  <c r="F327"/>
  <c r="G327"/>
  <c r="H327"/>
  <c r="I327"/>
  <c r="J327"/>
  <c r="K327"/>
  <c r="L327"/>
  <c r="Q327" s="1"/>
  <c r="M327"/>
  <c r="R327" s="1"/>
  <c r="F319"/>
  <c r="G319"/>
  <c r="H319"/>
  <c r="I319"/>
  <c r="J319"/>
  <c r="K319"/>
  <c r="L319"/>
  <c r="Q319" s="1"/>
  <c r="M319"/>
  <c r="R319" s="1"/>
  <c r="F311"/>
  <c r="G311"/>
  <c r="H311"/>
  <c r="I311"/>
  <c r="J311"/>
  <c r="K311"/>
  <c r="L311"/>
  <c r="Q311" s="1"/>
  <c r="M311"/>
  <c r="R311" s="1"/>
  <c r="F303"/>
  <c r="G303"/>
  <c r="H303"/>
  <c r="I303"/>
  <c r="J303"/>
  <c r="K303"/>
  <c r="L303"/>
  <c r="Q303" s="1"/>
  <c r="M303"/>
  <c r="R303" s="1"/>
  <c r="F295"/>
  <c r="G295"/>
  <c r="H295"/>
  <c r="I295"/>
  <c r="J295"/>
  <c r="K295"/>
  <c r="L295"/>
  <c r="Q295" s="1"/>
  <c r="M295"/>
  <c r="R295" s="1"/>
  <c r="F263"/>
  <c r="G263"/>
  <c r="H263"/>
  <c r="I263"/>
  <c r="J263"/>
  <c r="K263"/>
  <c r="L263"/>
  <c r="Q263" s="1"/>
  <c r="M263"/>
  <c r="R263" s="1"/>
  <c r="F255"/>
  <c r="G255"/>
  <c r="H255"/>
  <c r="I255"/>
  <c r="J255"/>
  <c r="K255"/>
  <c r="L255"/>
  <c r="Q255" s="1"/>
  <c r="M255"/>
  <c r="R255" s="1"/>
  <c r="F247"/>
  <c r="G247"/>
  <c r="H247"/>
  <c r="I247"/>
  <c r="J247"/>
  <c r="K247"/>
  <c r="L247"/>
  <c r="Q247" s="1"/>
  <c r="M247"/>
  <c r="R247" s="1"/>
  <c r="F239"/>
  <c r="G239"/>
  <c r="H239"/>
  <c r="I239"/>
  <c r="J239"/>
  <c r="K239"/>
  <c r="L239"/>
  <c r="Q239" s="1"/>
  <c r="M239"/>
  <c r="R239" s="1"/>
  <c r="F231"/>
  <c r="G231"/>
  <c r="H231"/>
  <c r="I231"/>
  <c r="J231"/>
  <c r="K231"/>
  <c r="L231"/>
  <c r="Q231" s="1"/>
  <c r="M231"/>
  <c r="R231" s="1"/>
  <c r="F223"/>
  <c r="G223"/>
  <c r="H223"/>
  <c r="I223"/>
  <c r="J223"/>
  <c r="K223"/>
  <c r="L223"/>
  <c r="Q223" s="1"/>
  <c r="M223"/>
  <c r="R223" s="1"/>
  <c r="F207"/>
  <c r="G207"/>
  <c r="H207"/>
  <c r="I207"/>
  <c r="J207"/>
  <c r="K207"/>
  <c r="L207"/>
  <c r="Q207" s="1"/>
  <c r="M207"/>
  <c r="R207" s="1"/>
  <c r="F199"/>
  <c r="G199"/>
  <c r="H199"/>
  <c r="I199"/>
  <c r="J199"/>
  <c r="K199"/>
  <c r="L199"/>
  <c r="Q199" s="1"/>
  <c r="M199"/>
  <c r="R199" s="1"/>
  <c r="M487" l="1"/>
  <c r="R487" s="1"/>
  <c r="R495"/>
  <c r="M159"/>
  <c r="R159" s="1"/>
  <c r="R162"/>
  <c r="M167"/>
  <c r="R167" s="1"/>
  <c r="R170"/>
  <c r="M155"/>
  <c r="R155" s="1"/>
  <c r="R179"/>
  <c r="M183"/>
  <c r="R183" s="1"/>
  <c r="R187"/>
  <c r="L487"/>
  <c r="Q487" s="1"/>
  <c r="Q495"/>
  <c r="L159"/>
  <c r="Q159" s="1"/>
  <c r="Q162"/>
  <c r="L167"/>
  <c r="Q167" s="1"/>
  <c r="Q170"/>
  <c r="L155"/>
  <c r="Q155" s="1"/>
  <c r="Q179"/>
  <c r="L153"/>
  <c r="Q153" s="1"/>
  <c r="Q177"/>
  <c r="L183"/>
  <c r="Q183" s="1"/>
  <c r="Q187"/>
  <c r="M191"/>
  <c r="R191" s="1"/>
  <c r="R195"/>
  <c r="L191"/>
  <c r="Q191" s="1"/>
  <c r="Q195"/>
  <c r="J154"/>
  <c r="J151" s="1"/>
  <c r="D154"/>
  <c r="K175"/>
  <c r="E154"/>
  <c r="G175"/>
  <c r="M175"/>
  <c r="R175" s="1"/>
  <c r="I175"/>
  <c r="F154"/>
  <c r="F151" s="1"/>
  <c r="M153"/>
  <c r="R153" s="1"/>
  <c r="I153"/>
  <c r="M154"/>
  <c r="R154" s="1"/>
  <c r="I154"/>
  <c r="G155"/>
  <c r="L154"/>
  <c r="H154"/>
  <c r="H151" s="1"/>
  <c r="K154"/>
  <c r="K151" s="1"/>
  <c r="G154"/>
  <c r="G151" s="1"/>
  <c r="L175"/>
  <c r="Q175" s="1"/>
  <c r="H175"/>
  <c r="J175"/>
  <c r="F175"/>
  <c r="E147"/>
  <c r="F147"/>
  <c r="G147"/>
  <c r="H147"/>
  <c r="I147"/>
  <c r="J147"/>
  <c r="K147"/>
  <c r="L147"/>
  <c r="Q147" s="1"/>
  <c r="M147"/>
  <c r="R147" s="1"/>
  <c r="D147"/>
  <c r="E146"/>
  <c r="F146"/>
  <c r="G146"/>
  <c r="H146"/>
  <c r="I146"/>
  <c r="J146"/>
  <c r="K146"/>
  <c r="L146"/>
  <c r="Q146" s="1"/>
  <c r="M146"/>
  <c r="R146" s="1"/>
  <c r="D146"/>
  <c r="E137"/>
  <c r="F137"/>
  <c r="G137"/>
  <c r="H137"/>
  <c r="I137"/>
  <c r="J137"/>
  <c r="K137"/>
  <c r="L137"/>
  <c r="Q137" s="1"/>
  <c r="M137"/>
  <c r="R137" s="1"/>
  <c r="D137"/>
  <c r="E139"/>
  <c r="F139"/>
  <c r="G139"/>
  <c r="H139"/>
  <c r="I139"/>
  <c r="J139"/>
  <c r="K139"/>
  <c r="L139"/>
  <c r="Q139" s="1"/>
  <c r="M139"/>
  <c r="R139" s="1"/>
  <c r="D139"/>
  <c r="E138"/>
  <c r="F138"/>
  <c r="G138"/>
  <c r="H138"/>
  <c r="I138"/>
  <c r="J138"/>
  <c r="K138"/>
  <c r="L138"/>
  <c r="Q138" s="1"/>
  <c r="M138"/>
  <c r="R138" s="1"/>
  <c r="D138"/>
  <c r="E131"/>
  <c r="F131"/>
  <c r="G131"/>
  <c r="H131"/>
  <c r="I131"/>
  <c r="J131"/>
  <c r="K131"/>
  <c r="L131"/>
  <c r="Q131" s="1"/>
  <c r="M131"/>
  <c r="R131" s="1"/>
  <c r="D131"/>
  <c r="E129"/>
  <c r="F129"/>
  <c r="G129"/>
  <c r="H129"/>
  <c r="I129"/>
  <c r="J129"/>
  <c r="K129"/>
  <c r="L129"/>
  <c r="Q129" s="1"/>
  <c r="M129"/>
  <c r="R129" s="1"/>
  <c r="D129"/>
  <c r="E130"/>
  <c r="F130"/>
  <c r="G130"/>
  <c r="H130"/>
  <c r="I130"/>
  <c r="J130"/>
  <c r="K130"/>
  <c r="L130"/>
  <c r="Q130" s="1"/>
  <c r="M130"/>
  <c r="R130" s="1"/>
  <c r="D130"/>
  <c r="E123"/>
  <c r="F123"/>
  <c r="G123"/>
  <c r="H123"/>
  <c r="I123"/>
  <c r="J123"/>
  <c r="K123"/>
  <c r="L123"/>
  <c r="Q123" s="1"/>
  <c r="M123"/>
  <c r="R123" s="1"/>
  <c r="D123"/>
  <c r="E121"/>
  <c r="F121"/>
  <c r="G121"/>
  <c r="H121"/>
  <c r="I121"/>
  <c r="J121"/>
  <c r="K121"/>
  <c r="L121"/>
  <c r="Q121" s="1"/>
  <c r="M121"/>
  <c r="R121" s="1"/>
  <c r="D121"/>
  <c r="E122"/>
  <c r="F122"/>
  <c r="G122"/>
  <c r="H122"/>
  <c r="I122"/>
  <c r="J122"/>
  <c r="K122"/>
  <c r="L122"/>
  <c r="Q122" s="1"/>
  <c r="M122"/>
  <c r="R122" s="1"/>
  <c r="D122"/>
  <c r="L151" l="1"/>
  <c r="Q151" s="1"/>
  <c r="Q154"/>
  <c r="I151"/>
  <c r="D114"/>
  <c r="J114"/>
  <c r="F119"/>
  <c r="L113"/>
  <c r="Q113" s="1"/>
  <c r="H113"/>
  <c r="D115"/>
  <c r="J115"/>
  <c r="F115"/>
  <c r="L114"/>
  <c r="Q114" s="1"/>
  <c r="H114"/>
  <c r="D113"/>
  <c r="J127"/>
  <c r="F127"/>
  <c r="L115"/>
  <c r="Q115" s="1"/>
  <c r="H115"/>
  <c r="M151"/>
  <c r="R151" s="1"/>
  <c r="J135"/>
  <c r="J143"/>
  <c r="F114"/>
  <c r="K114"/>
  <c r="G114"/>
  <c r="M113"/>
  <c r="R113" s="1"/>
  <c r="I113"/>
  <c r="E113"/>
  <c r="K115"/>
  <c r="G115"/>
  <c r="M114"/>
  <c r="R114" s="1"/>
  <c r="I114"/>
  <c r="E114"/>
  <c r="K113"/>
  <c r="G113"/>
  <c r="M115"/>
  <c r="R115" s="1"/>
  <c r="I115"/>
  <c r="E115"/>
  <c r="F143"/>
  <c r="K143"/>
  <c r="F135"/>
  <c r="K119"/>
  <c r="G119"/>
  <c r="K127"/>
  <c r="G127"/>
  <c r="K135"/>
  <c r="G135"/>
  <c r="L143"/>
  <c r="Q143" s="1"/>
  <c r="H143"/>
  <c r="J113"/>
  <c r="F113"/>
  <c r="J119"/>
  <c r="G143"/>
  <c r="M143"/>
  <c r="R143" s="1"/>
  <c r="I143"/>
  <c r="L135"/>
  <c r="Q135" s="1"/>
  <c r="H135"/>
  <c r="M135"/>
  <c r="R135" s="1"/>
  <c r="I135"/>
  <c r="M127"/>
  <c r="R127" s="1"/>
  <c r="I127"/>
  <c r="L127"/>
  <c r="Q127" s="1"/>
  <c r="H127"/>
  <c r="L119"/>
  <c r="Q119" s="1"/>
  <c r="H119"/>
  <c r="M119"/>
  <c r="R119" s="1"/>
  <c r="I119"/>
  <c r="F11"/>
  <c r="G11"/>
  <c r="H11"/>
  <c r="I11"/>
  <c r="K11"/>
  <c r="M11"/>
  <c r="R11" s="1"/>
  <c r="F15"/>
  <c r="G15"/>
  <c r="H15"/>
  <c r="I15"/>
  <c r="J15"/>
  <c r="K15"/>
  <c r="L15"/>
  <c r="Q15" s="1"/>
  <c r="M15"/>
  <c r="R15" s="1"/>
  <c r="F95"/>
  <c r="G95"/>
  <c r="H95"/>
  <c r="I95"/>
  <c r="J95"/>
  <c r="K95"/>
  <c r="L95"/>
  <c r="Q95" s="1"/>
  <c r="M95"/>
  <c r="R95" s="1"/>
  <c r="F87"/>
  <c r="G87"/>
  <c r="H87"/>
  <c r="I87"/>
  <c r="J87"/>
  <c r="K87"/>
  <c r="L87"/>
  <c r="Q87" s="1"/>
  <c r="M87"/>
  <c r="R87" s="1"/>
  <c r="F79"/>
  <c r="G79"/>
  <c r="H79"/>
  <c r="I79"/>
  <c r="J79"/>
  <c r="K79"/>
  <c r="L79"/>
  <c r="Q79" s="1"/>
  <c r="M79"/>
  <c r="R79" s="1"/>
  <c r="D47"/>
  <c r="E105"/>
  <c r="E9" s="1"/>
  <c r="F105"/>
  <c r="F9" s="1"/>
  <c r="G105"/>
  <c r="G9" s="1"/>
  <c r="H105"/>
  <c r="H9" s="1"/>
  <c r="I105"/>
  <c r="I9" s="1"/>
  <c r="J105"/>
  <c r="J9" s="1"/>
  <c r="K105"/>
  <c r="K9" s="1"/>
  <c r="L105"/>
  <c r="M105"/>
  <c r="D105"/>
  <c r="D9" s="1"/>
  <c r="F10"/>
  <c r="I10"/>
  <c r="J10"/>
  <c r="K10"/>
  <c r="F71"/>
  <c r="G71"/>
  <c r="H71"/>
  <c r="I71"/>
  <c r="J71"/>
  <c r="K71"/>
  <c r="L71"/>
  <c r="Q71" s="1"/>
  <c r="M71"/>
  <c r="R71" s="1"/>
  <c r="F63"/>
  <c r="G63"/>
  <c r="H63"/>
  <c r="I63"/>
  <c r="J63"/>
  <c r="K63"/>
  <c r="L63"/>
  <c r="Q63" s="1"/>
  <c r="M63"/>
  <c r="R63" s="1"/>
  <c r="F55"/>
  <c r="G55"/>
  <c r="H55"/>
  <c r="I55"/>
  <c r="J55"/>
  <c r="K55"/>
  <c r="L55"/>
  <c r="Q55" s="1"/>
  <c r="M55"/>
  <c r="R55" s="1"/>
  <c r="F47"/>
  <c r="G47"/>
  <c r="H47"/>
  <c r="I47"/>
  <c r="J47"/>
  <c r="K47"/>
  <c r="L47"/>
  <c r="Q47" s="1"/>
  <c r="M47"/>
  <c r="R47" s="1"/>
  <c r="F39"/>
  <c r="G39"/>
  <c r="H39"/>
  <c r="I39"/>
  <c r="J39"/>
  <c r="K39"/>
  <c r="L39"/>
  <c r="Q39" s="1"/>
  <c r="M39"/>
  <c r="R39" s="1"/>
  <c r="G10"/>
  <c r="F31"/>
  <c r="G31"/>
  <c r="H31"/>
  <c r="I31"/>
  <c r="J31"/>
  <c r="K31"/>
  <c r="L31"/>
  <c r="Q31" s="1"/>
  <c r="M31"/>
  <c r="R31" s="1"/>
  <c r="F23"/>
  <c r="G23"/>
  <c r="H23"/>
  <c r="I23"/>
  <c r="J23"/>
  <c r="K23"/>
  <c r="L23"/>
  <c r="Q23" s="1"/>
  <c r="M23"/>
  <c r="R23" s="1"/>
  <c r="L9" l="1"/>
  <c r="Q9" s="1"/>
  <c r="Q105"/>
  <c r="M9"/>
  <c r="R9" s="1"/>
  <c r="R105"/>
  <c r="M111"/>
  <c r="R111" s="1"/>
  <c r="D111"/>
  <c r="J111"/>
  <c r="K111"/>
  <c r="L111"/>
  <c r="Q111" s="1"/>
  <c r="H111"/>
  <c r="G111"/>
  <c r="I111"/>
  <c r="F111"/>
  <c r="I103"/>
  <c r="M103"/>
  <c r="R103" s="1"/>
  <c r="J103"/>
  <c r="M10"/>
  <c r="J11"/>
  <c r="J7" s="1"/>
  <c r="F103"/>
  <c r="L103"/>
  <c r="Q103" s="1"/>
  <c r="H103"/>
  <c r="L11"/>
  <c r="Q11" s="1"/>
  <c r="K103"/>
  <c r="G103"/>
  <c r="L10"/>
  <c r="Q10" s="1"/>
  <c r="H10"/>
  <c r="H7" s="1"/>
  <c r="I7"/>
  <c r="F7"/>
  <c r="K7"/>
  <c r="G7"/>
  <c r="M7" l="1"/>
  <c r="R7" s="1"/>
  <c r="R10"/>
  <c r="L7"/>
  <c r="Q7" s="1"/>
  <c r="H479" i="3"/>
  <c r="Q450"/>
  <c r="P450"/>
  <c r="I485"/>
  <c r="J485"/>
  <c r="K485"/>
  <c r="L485"/>
  <c r="M485"/>
  <c r="N485"/>
  <c r="O485"/>
  <c r="P485"/>
  <c r="Q485"/>
  <c r="H485"/>
  <c r="I486"/>
  <c r="J486"/>
  <c r="K486"/>
  <c r="L486"/>
  <c r="M486"/>
  <c r="N486"/>
  <c r="O486"/>
  <c r="P486"/>
  <c r="Q486"/>
  <c r="H486"/>
  <c r="I484"/>
  <c r="J484"/>
  <c r="K484"/>
  <c r="L484"/>
  <c r="M484"/>
  <c r="N484"/>
  <c r="O484"/>
  <c r="P484"/>
  <c r="Q484"/>
  <c r="H484"/>
  <c r="J481"/>
  <c r="K481"/>
  <c r="L481"/>
  <c r="M481"/>
  <c r="N481"/>
  <c r="O481"/>
  <c r="P481"/>
  <c r="Q481"/>
  <c r="I479"/>
  <c r="I478" s="1"/>
  <c r="J479"/>
  <c r="K479"/>
  <c r="L479"/>
  <c r="M479"/>
  <c r="N479"/>
  <c r="O479"/>
  <c r="P479"/>
  <c r="Q479"/>
  <c r="J459"/>
  <c r="K459"/>
  <c r="L459"/>
  <c r="M459"/>
  <c r="N459"/>
  <c r="O459"/>
  <c r="P459"/>
  <c r="Q459"/>
  <c r="J467"/>
  <c r="K467"/>
  <c r="L467"/>
  <c r="M467"/>
  <c r="N467"/>
  <c r="O467"/>
  <c r="P467"/>
  <c r="Q467"/>
  <c r="H467"/>
  <c r="Q478" l="1"/>
  <c r="M478"/>
  <c r="H478"/>
  <c r="H477" s="1"/>
  <c r="P478"/>
  <c r="P483"/>
  <c r="L483"/>
  <c r="H483"/>
  <c r="N483"/>
  <c r="J483"/>
  <c r="O478"/>
  <c r="K478"/>
  <c r="O483"/>
  <c r="K483"/>
  <c r="Q483"/>
  <c r="M483"/>
  <c r="I483"/>
  <c r="L478"/>
  <c r="N478"/>
  <c r="J478"/>
  <c r="J439" l="1"/>
  <c r="I439"/>
  <c r="K439"/>
  <c r="L439"/>
  <c r="M439"/>
  <c r="N439"/>
  <c r="O439"/>
  <c r="P439"/>
  <c r="Q439"/>
  <c r="H439"/>
  <c r="I448"/>
  <c r="I447" s="1"/>
  <c r="J448"/>
  <c r="J447" s="1"/>
  <c r="K448"/>
  <c r="L448"/>
  <c r="M448"/>
  <c r="M447" s="1"/>
  <c r="N448"/>
  <c r="N447" s="1"/>
  <c r="O448"/>
  <c r="O447" s="1"/>
  <c r="P448"/>
  <c r="P447" s="1"/>
  <c r="P442" s="1"/>
  <c r="Q448"/>
  <c r="Q447" s="1"/>
  <c r="Q442" s="1"/>
  <c r="H448"/>
  <c r="H447" s="1"/>
  <c r="K447"/>
  <c r="L447"/>
  <c r="H442"/>
  <c r="K424"/>
  <c r="L424"/>
  <c r="M424"/>
  <c r="N424"/>
  <c r="O424"/>
  <c r="P424"/>
  <c r="Q424"/>
  <c r="J424"/>
  <c r="I431"/>
  <c r="I430" s="1"/>
  <c r="J431"/>
  <c r="J430" s="1"/>
  <c r="K431"/>
  <c r="K430" s="1"/>
  <c r="L431"/>
  <c r="L430" s="1"/>
  <c r="M431"/>
  <c r="M430" s="1"/>
  <c r="N431"/>
  <c r="N430" s="1"/>
  <c r="O431"/>
  <c r="O430" s="1"/>
  <c r="P431"/>
  <c r="P430" s="1"/>
  <c r="Q431"/>
  <c r="Q430" s="1"/>
  <c r="H431"/>
  <c r="H430" s="1"/>
  <c r="H426"/>
  <c r="I413"/>
  <c r="J413"/>
  <c r="K413"/>
  <c r="L413"/>
  <c r="M413"/>
  <c r="N413"/>
  <c r="O413"/>
  <c r="P413"/>
  <c r="Q413"/>
  <c r="H413"/>
  <c r="L263" l="1"/>
  <c r="M263"/>
  <c r="N263"/>
  <c r="O263"/>
  <c r="P263"/>
  <c r="Q263"/>
  <c r="K263"/>
  <c r="J263"/>
  <c r="I400" l="1"/>
  <c r="J400"/>
  <c r="K400"/>
  <c r="L400"/>
  <c r="M400"/>
  <c r="N400"/>
  <c r="O400"/>
  <c r="P400"/>
  <c r="Q400"/>
  <c r="I396"/>
  <c r="J396"/>
  <c r="K396"/>
  <c r="L396"/>
  <c r="M396"/>
  <c r="N396"/>
  <c r="O396"/>
  <c r="P396"/>
  <c r="Q396"/>
  <c r="I389"/>
  <c r="J389"/>
  <c r="K389"/>
  <c r="L389"/>
  <c r="M389"/>
  <c r="N389"/>
  <c r="O389"/>
  <c r="P389"/>
  <c r="Q389"/>
  <c r="H389"/>
  <c r="I347"/>
  <c r="J347"/>
  <c r="K347"/>
  <c r="L347"/>
  <c r="M347"/>
  <c r="N347"/>
  <c r="O347"/>
  <c r="P347"/>
  <c r="Q347"/>
  <c r="H347"/>
  <c r="I344"/>
  <c r="J344"/>
  <c r="K344"/>
  <c r="L344"/>
  <c r="M344"/>
  <c r="N344"/>
  <c r="O344"/>
  <c r="P344"/>
  <c r="Q344"/>
  <c r="H344"/>
  <c r="I317" l="1"/>
  <c r="J317"/>
  <c r="K317"/>
  <c r="L317"/>
  <c r="M317"/>
  <c r="N317"/>
  <c r="O317"/>
  <c r="P317"/>
  <c r="Q317"/>
  <c r="H317"/>
  <c r="H306"/>
  <c r="I336"/>
  <c r="J336"/>
  <c r="K336"/>
  <c r="L336"/>
  <c r="M336"/>
  <c r="N336"/>
  <c r="O336"/>
  <c r="P336"/>
  <c r="Q336"/>
  <c r="H336"/>
  <c r="I332"/>
  <c r="J332"/>
  <c r="K332"/>
  <c r="L332"/>
  <c r="M332"/>
  <c r="N332"/>
  <c r="O332"/>
  <c r="P332"/>
  <c r="Q332"/>
  <c r="H332"/>
  <c r="I327"/>
  <c r="J327"/>
  <c r="K327"/>
  <c r="L327"/>
  <c r="M327"/>
  <c r="N327"/>
  <c r="O327"/>
  <c r="P327"/>
  <c r="Q327"/>
  <c r="H327"/>
  <c r="I321"/>
  <c r="J321"/>
  <c r="K321"/>
  <c r="L321"/>
  <c r="M321"/>
  <c r="N321"/>
  <c r="O321"/>
  <c r="P321"/>
  <c r="Q321"/>
  <c r="H321"/>
  <c r="I315"/>
  <c r="J315"/>
  <c r="K315"/>
  <c r="L315"/>
  <c r="M315"/>
  <c r="N315"/>
  <c r="O315"/>
  <c r="P315"/>
  <c r="Q315"/>
  <c r="H315"/>
  <c r="I312"/>
  <c r="J312"/>
  <c r="K312"/>
  <c r="L312"/>
  <c r="M312"/>
  <c r="N312"/>
  <c r="O312"/>
  <c r="P312"/>
  <c r="Q312"/>
  <c r="H312"/>
  <c r="I306"/>
  <c r="J306"/>
  <c r="K306"/>
  <c r="L306"/>
  <c r="M306"/>
  <c r="N306"/>
  <c r="O306"/>
  <c r="P306"/>
  <c r="Q306"/>
  <c r="K270" l="1"/>
  <c r="K269" s="1"/>
  <c r="L270"/>
  <c r="L269" s="1"/>
  <c r="M270"/>
  <c r="M269" s="1"/>
  <c r="N270"/>
  <c r="N269" s="1"/>
  <c r="O270"/>
  <c r="O269" s="1"/>
  <c r="P270"/>
  <c r="P269" s="1"/>
  <c r="Q270"/>
  <c r="Q269" s="1"/>
  <c r="J270"/>
  <c r="J269" s="1"/>
  <c r="L123" l="1"/>
  <c r="L141"/>
  <c r="P11" l="1"/>
  <c r="M11"/>
  <c r="J11"/>
  <c r="K11"/>
  <c r="L11"/>
  <c r="Q11"/>
  <c r="O11"/>
  <c r="N11"/>
  <c r="K90"/>
  <c r="K89" s="1"/>
  <c r="J90"/>
  <c r="J89" s="1"/>
  <c r="I79"/>
  <c r="I78" s="1"/>
  <c r="E26" i="1" s="1"/>
  <c r="J79" i="3"/>
  <c r="J78" s="1"/>
  <c r="K79"/>
  <c r="K78" s="1"/>
  <c r="L79"/>
  <c r="L78" s="1"/>
  <c r="M79"/>
  <c r="M78" s="1"/>
  <c r="N79"/>
  <c r="N78" s="1"/>
  <c r="O79"/>
  <c r="O78" s="1"/>
  <c r="P79"/>
  <c r="P78" s="1"/>
  <c r="Q79"/>
  <c r="Q78" s="1"/>
  <c r="H79"/>
  <c r="H78" s="1"/>
  <c r="D26" i="1" s="1"/>
  <c r="D23" s="1"/>
  <c r="K477" i="3" l="1"/>
  <c r="K475"/>
  <c r="K466"/>
  <c r="K458"/>
  <c r="K450"/>
  <c r="K442"/>
  <c r="K441" s="1"/>
  <c r="K426"/>
  <c r="K425" s="1"/>
  <c r="K423" s="1"/>
  <c r="K420"/>
  <c r="K419" s="1"/>
  <c r="K412"/>
  <c r="K410" s="1"/>
  <c r="K403"/>
  <c r="K395"/>
  <c r="K394"/>
  <c r="K383"/>
  <c r="K380"/>
  <c r="K378"/>
  <c r="K375"/>
  <c r="K373"/>
  <c r="K368"/>
  <c r="K362"/>
  <c r="K360"/>
  <c r="K356"/>
  <c r="K352"/>
  <c r="K350"/>
  <c r="K343"/>
  <c r="K338"/>
  <c r="K334"/>
  <c r="K330"/>
  <c r="K325"/>
  <c r="K319"/>
  <c r="K310"/>
  <c r="K300"/>
  <c r="K297"/>
  <c r="K291"/>
  <c r="K281" s="1"/>
  <c r="K280" s="1"/>
  <c r="K264"/>
  <c r="K253"/>
  <c r="K252" s="1"/>
  <c r="K248"/>
  <c r="K247" s="1"/>
  <c r="K244"/>
  <c r="K243" s="1"/>
  <c r="K202"/>
  <c r="K201" s="1"/>
  <c r="K180"/>
  <c r="K179" s="1"/>
  <c r="K141"/>
  <c r="K140" s="1"/>
  <c r="K123"/>
  <c r="K122" s="1"/>
  <c r="K118"/>
  <c r="K117" s="1"/>
  <c r="K114"/>
  <c r="K113" s="1"/>
  <c r="K111"/>
  <c r="K110" s="1"/>
  <c r="K101"/>
  <c r="K100" s="1"/>
  <c r="K98"/>
  <c r="K97" s="1"/>
  <c r="K93"/>
  <c r="K92" s="1"/>
  <c r="K85"/>
  <c r="K84"/>
  <c r="K81"/>
  <c r="K75"/>
  <c r="K74" s="1"/>
  <c r="K10"/>
  <c r="J477"/>
  <c r="J475"/>
  <c r="J466"/>
  <c r="J458"/>
  <c r="J450"/>
  <c r="J442"/>
  <c r="J441" s="1"/>
  <c r="J426"/>
  <c r="J425" s="1"/>
  <c r="J423" s="1"/>
  <c r="J422" s="1"/>
  <c r="J420"/>
  <c r="J419" s="1"/>
  <c r="J412"/>
  <c r="J410" s="1"/>
  <c r="J403"/>
  <c r="J395"/>
  <c r="J394"/>
  <c r="J383"/>
  <c r="J380"/>
  <c r="J378"/>
  <c r="J375"/>
  <c r="J373"/>
  <c r="J368" s="1"/>
  <c r="J362"/>
  <c r="J360"/>
  <c r="J356"/>
  <c r="J352"/>
  <c r="J350"/>
  <c r="J343"/>
  <c r="J338"/>
  <c r="J334"/>
  <c r="J330"/>
  <c r="J325"/>
  <c r="J319"/>
  <c r="J310"/>
  <c r="J300"/>
  <c r="J297"/>
  <c r="J291"/>
  <c r="J281" s="1"/>
  <c r="J280" s="1"/>
  <c r="J264"/>
  <c r="J253"/>
  <c r="J252" s="1"/>
  <c r="J248"/>
  <c r="J247" s="1"/>
  <c r="J244"/>
  <c r="J243" s="1"/>
  <c r="J202"/>
  <c r="J201" s="1"/>
  <c r="J180"/>
  <c r="J179" s="1"/>
  <c r="J141"/>
  <c r="J140" s="1"/>
  <c r="J123"/>
  <c r="J122" s="1"/>
  <c r="J118"/>
  <c r="J117" s="1"/>
  <c r="J114"/>
  <c r="J113" s="1"/>
  <c r="J111"/>
  <c r="J110" s="1"/>
  <c r="J101"/>
  <c r="J100" s="1"/>
  <c r="J98"/>
  <c r="J97" s="1"/>
  <c r="J93"/>
  <c r="J92" s="1"/>
  <c r="J85"/>
  <c r="J84"/>
  <c r="J81"/>
  <c r="J75"/>
  <c r="J74" s="1"/>
  <c r="J10"/>
  <c r="M477"/>
  <c r="M475"/>
  <c r="M466"/>
  <c r="M458"/>
  <c r="M450"/>
  <c r="M442"/>
  <c r="M441" s="1"/>
  <c r="M426"/>
  <c r="M425" s="1"/>
  <c r="M423" s="1"/>
  <c r="M420"/>
  <c r="M419" s="1"/>
  <c r="M412"/>
  <c r="M410" s="1"/>
  <c r="M403"/>
  <c r="M395"/>
  <c r="M394"/>
  <c r="M383"/>
  <c r="M380"/>
  <c r="M378"/>
  <c r="M375"/>
  <c r="M373"/>
  <c r="M368"/>
  <c r="M362"/>
  <c r="M360"/>
  <c r="M356"/>
  <c r="M352"/>
  <c r="M350"/>
  <c r="M343"/>
  <c r="M338"/>
  <c r="M334"/>
  <c r="M330"/>
  <c r="M325"/>
  <c r="M319"/>
  <c r="M310"/>
  <c r="M300"/>
  <c r="M297"/>
  <c r="M291"/>
  <c r="M264"/>
  <c r="M253"/>
  <c r="M252" s="1"/>
  <c r="M248"/>
  <c r="M247" s="1"/>
  <c r="M244"/>
  <c r="M243" s="1"/>
  <c r="M202"/>
  <c r="M201" s="1"/>
  <c r="M180"/>
  <c r="M179" s="1"/>
  <c r="M141"/>
  <c r="M140" s="1"/>
  <c r="M123"/>
  <c r="M122" s="1"/>
  <c r="M118"/>
  <c r="M117" s="1"/>
  <c r="M114"/>
  <c r="M113" s="1"/>
  <c r="M111"/>
  <c r="M110" s="1"/>
  <c r="M101"/>
  <c r="M100" s="1"/>
  <c r="M98"/>
  <c r="M97" s="1"/>
  <c r="M93"/>
  <c r="M92" s="1"/>
  <c r="M90"/>
  <c r="M89"/>
  <c r="M85"/>
  <c r="M84"/>
  <c r="M81"/>
  <c r="M75"/>
  <c r="M74" s="1"/>
  <c r="M10"/>
  <c r="J393" l="1"/>
  <c r="K393"/>
  <c r="M367"/>
  <c r="M365" s="1"/>
  <c r="J367"/>
  <c r="J365" s="1"/>
  <c r="M393"/>
  <c r="K367"/>
  <c r="K365" s="1"/>
  <c r="J342"/>
  <c r="J340" s="1"/>
  <c r="J305"/>
  <c r="J304" s="1"/>
  <c r="M342"/>
  <c r="M340" s="1"/>
  <c r="K342"/>
  <c r="K340" s="1"/>
  <c r="M305"/>
  <c r="M304" s="1"/>
  <c r="K305"/>
  <c r="K304" s="1"/>
  <c r="J241"/>
  <c r="K242"/>
  <c r="K262"/>
  <c r="J242"/>
  <c r="J262"/>
  <c r="M242"/>
  <c r="M262"/>
  <c r="J278"/>
  <c r="J267"/>
  <c r="M9"/>
  <c r="M8" s="1"/>
  <c r="J9"/>
  <c r="J8" s="1"/>
  <c r="K9"/>
  <c r="K8" s="1"/>
  <c r="M279"/>
  <c r="J296"/>
  <c r="K278"/>
  <c r="J279"/>
  <c r="K457"/>
  <c r="K456" s="1"/>
  <c r="K267"/>
  <c r="M296"/>
  <c r="J457"/>
  <c r="J456" s="1"/>
  <c r="M267"/>
  <c r="M281"/>
  <c r="M391"/>
  <c r="J391"/>
  <c r="K279"/>
  <c r="M457"/>
  <c r="M456" s="1"/>
  <c r="K438"/>
  <c r="K440"/>
  <c r="M422"/>
  <c r="K241"/>
  <c r="K296"/>
  <c r="K391"/>
  <c r="K422"/>
  <c r="K121"/>
  <c r="K120" s="1"/>
  <c r="J121"/>
  <c r="J120" s="1"/>
  <c r="M241"/>
  <c r="M121"/>
  <c r="M120" s="1"/>
  <c r="J440"/>
  <c r="J438"/>
  <c r="M440"/>
  <c r="M438"/>
  <c r="R270"/>
  <c r="R269" s="1"/>
  <c r="S270"/>
  <c r="S269" s="1"/>
  <c r="J239" l="1"/>
  <c r="K239"/>
  <c r="M239"/>
  <c r="J276"/>
  <c r="M280"/>
  <c r="M278" s="1"/>
  <c r="M276" s="1"/>
  <c r="K276"/>
  <c r="L89"/>
  <c r="N89"/>
  <c r="O89"/>
  <c r="P89"/>
  <c r="Q89"/>
  <c r="S89"/>
  <c r="L90"/>
  <c r="N90"/>
  <c r="O90"/>
  <c r="P90"/>
  <c r="Q90"/>
  <c r="S90"/>
  <c r="L85"/>
  <c r="N85"/>
  <c r="O85"/>
  <c r="P85"/>
  <c r="Q85"/>
  <c r="R85"/>
  <c r="S85"/>
  <c r="H75"/>
  <c r="H74" s="1"/>
  <c r="D18" i="1" s="1"/>
  <c r="D15" s="1"/>
  <c r="L84" i="3"/>
  <c r="N84"/>
  <c r="O84"/>
  <c r="P84"/>
  <c r="Q84"/>
  <c r="R84"/>
  <c r="S84"/>
  <c r="R81"/>
  <c r="I84"/>
  <c r="E42" i="1" s="1"/>
  <c r="H84" i="3"/>
  <c r="D42" i="1" s="1"/>
  <c r="D39" s="1"/>
  <c r="H81" i="3"/>
  <c r="D34" i="1" s="1"/>
  <c r="D31" s="1"/>
  <c r="R481" i="3" l="1"/>
  <c r="N657" i="1" s="1"/>
  <c r="S481" i="3"/>
  <c r="O657" i="1" s="1"/>
  <c r="L477" i="3"/>
  <c r="N477"/>
  <c r="O477"/>
  <c r="P477"/>
  <c r="Q477"/>
  <c r="R477"/>
  <c r="S477"/>
  <c r="L475"/>
  <c r="N475"/>
  <c r="O475"/>
  <c r="P475"/>
  <c r="Q475"/>
  <c r="R475"/>
  <c r="N633" i="1" s="1"/>
  <c r="N628" s="1"/>
  <c r="S475" i="3"/>
  <c r="O633" i="1" s="1"/>
  <c r="O628" s="1"/>
  <c r="L466" i="3"/>
  <c r="N466"/>
  <c r="O466"/>
  <c r="P466"/>
  <c r="Q466"/>
  <c r="L458"/>
  <c r="N458"/>
  <c r="O458"/>
  <c r="P458"/>
  <c r="Q458"/>
  <c r="R459"/>
  <c r="R458" s="1"/>
  <c r="S459"/>
  <c r="S458" s="1"/>
  <c r="L450"/>
  <c r="N450"/>
  <c r="O450"/>
  <c r="R450"/>
  <c r="N599" i="1" s="1"/>
  <c r="S450" i="3"/>
  <c r="O599" i="1" s="1"/>
  <c r="L442" i="3"/>
  <c r="L441" s="1"/>
  <c r="L440" s="1"/>
  <c r="N442"/>
  <c r="N441" s="1"/>
  <c r="O442"/>
  <c r="O441" s="1"/>
  <c r="P441"/>
  <c r="P440" s="1"/>
  <c r="Q441"/>
  <c r="Q440" s="1"/>
  <c r="R442"/>
  <c r="R441" s="1"/>
  <c r="S442"/>
  <c r="S441" s="1"/>
  <c r="R439"/>
  <c r="S439"/>
  <c r="L426"/>
  <c r="L425" s="1"/>
  <c r="L423" s="1"/>
  <c r="N426"/>
  <c r="N425" s="1"/>
  <c r="N423" s="1"/>
  <c r="O426"/>
  <c r="O425" s="1"/>
  <c r="O423" s="1"/>
  <c r="P426"/>
  <c r="P425" s="1"/>
  <c r="P423" s="1"/>
  <c r="Q426"/>
  <c r="Q425" s="1"/>
  <c r="Q423" s="1"/>
  <c r="R426"/>
  <c r="R425" s="1"/>
  <c r="R423" s="1"/>
  <c r="S426"/>
  <c r="L420"/>
  <c r="L419" s="1"/>
  <c r="N420"/>
  <c r="N419" s="1"/>
  <c r="O420"/>
  <c r="O419" s="1"/>
  <c r="P420"/>
  <c r="P419" s="1"/>
  <c r="Q420"/>
  <c r="Q419" s="1"/>
  <c r="R420"/>
  <c r="R419" s="1"/>
  <c r="N550" i="1" s="1"/>
  <c r="S420" i="3"/>
  <c r="S419" s="1"/>
  <c r="O550" i="1" s="1"/>
  <c r="L412" i="3"/>
  <c r="L410" s="1"/>
  <c r="N412"/>
  <c r="N410" s="1"/>
  <c r="O412"/>
  <c r="O410" s="1"/>
  <c r="P412"/>
  <c r="P410" s="1"/>
  <c r="Q412"/>
  <c r="Q410" s="1"/>
  <c r="R413"/>
  <c r="S413"/>
  <c r="L403"/>
  <c r="N403"/>
  <c r="O403"/>
  <c r="P403"/>
  <c r="Q403"/>
  <c r="R403"/>
  <c r="S403"/>
  <c r="L395"/>
  <c r="N395"/>
  <c r="O395"/>
  <c r="P395"/>
  <c r="Q395"/>
  <c r="R396"/>
  <c r="R395" s="1"/>
  <c r="S396"/>
  <c r="S395" s="1"/>
  <c r="L394"/>
  <c r="N394"/>
  <c r="O394"/>
  <c r="P394"/>
  <c r="Q394"/>
  <c r="R394"/>
  <c r="S394"/>
  <c r="L383"/>
  <c r="N383"/>
  <c r="O383"/>
  <c r="P383"/>
  <c r="Q383"/>
  <c r="R383"/>
  <c r="N483" i="1" s="1"/>
  <c r="N479" s="1"/>
  <c r="S383" i="3"/>
  <c r="O483" i="1" s="1"/>
  <c r="O479" s="1"/>
  <c r="L380" i="3"/>
  <c r="N380"/>
  <c r="O380"/>
  <c r="P380"/>
  <c r="Q380"/>
  <c r="R380"/>
  <c r="S380"/>
  <c r="L378"/>
  <c r="N378"/>
  <c r="O378"/>
  <c r="P378"/>
  <c r="Q378"/>
  <c r="R378"/>
  <c r="N467" i="1" s="1"/>
  <c r="N463" s="1"/>
  <c r="S378" i="3"/>
  <c r="O467" i="1" s="1"/>
  <c r="O463" s="1"/>
  <c r="L375" i="3"/>
  <c r="N375"/>
  <c r="O375"/>
  <c r="P375"/>
  <c r="Q375"/>
  <c r="R375"/>
  <c r="N459" i="1" s="1"/>
  <c r="S375" i="3"/>
  <c r="O459" i="1" s="1"/>
  <c r="L373" i="3"/>
  <c r="N373"/>
  <c r="O373"/>
  <c r="P373"/>
  <c r="Q373"/>
  <c r="R373"/>
  <c r="N450" i="1" s="1"/>
  <c r="N447" s="1"/>
  <c r="S373" i="3"/>
  <c r="O450" i="1" s="1"/>
  <c r="O447" s="1"/>
  <c r="L368" i="3"/>
  <c r="N368"/>
  <c r="O368"/>
  <c r="P368"/>
  <c r="Q368"/>
  <c r="R368"/>
  <c r="N442" i="1" s="1"/>
  <c r="S368" i="3"/>
  <c r="O442" i="1" s="1"/>
  <c r="L362" i="3"/>
  <c r="N362"/>
  <c r="O362"/>
  <c r="P362"/>
  <c r="Q362"/>
  <c r="R362"/>
  <c r="S362"/>
  <c r="L360"/>
  <c r="N360"/>
  <c r="O360"/>
  <c r="P360"/>
  <c r="Q360"/>
  <c r="R360"/>
  <c r="S360"/>
  <c r="L356"/>
  <c r="N356"/>
  <c r="O356"/>
  <c r="P356"/>
  <c r="Q356"/>
  <c r="R356"/>
  <c r="N411" i="1" s="1"/>
  <c r="S356" i="3"/>
  <c r="O411" i="1" s="1"/>
  <c r="L352" i="3"/>
  <c r="N352"/>
  <c r="O352"/>
  <c r="P352"/>
  <c r="Q352"/>
  <c r="R352"/>
  <c r="S352"/>
  <c r="L350"/>
  <c r="N350"/>
  <c r="O350"/>
  <c r="P350"/>
  <c r="Q350"/>
  <c r="R350"/>
  <c r="S350"/>
  <c r="L343"/>
  <c r="N343"/>
  <c r="O343"/>
  <c r="P343"/>
  <c r="Q343"/>
  <c r="R343"/>
  <c r="S343"/>
  <c r="L338"/>
  <c r="N338"/>
  <c r="O338"/>
  <c r="P338"/>
  <c r="Q338"/>
  <c r="R338"/>
  <c r="S338"/>
  <c r="L334"/>
  <c r="N334"/>
  <c r="O334"/>
  <c r="P334"/>
  <c r="Q334"/>
  <c r="R334"/>
  <c r="S334"/>
  <c r="L330"/>
  <c r="N330"/>
  <c r="O330"/>
  <c r="P330"/>
  <c r="Q330"/>
  <c r="R330"/>
  <c r="S330"/>
  <c r="R327"/>
  <c r="S327"/>
  <c r="L325"/>
  <c r="N325"/>
  <c r="O325"/>
  <c r="P325"/>
  <c r="Q325"/>
  <c r="R325"/>
  <c r="S325"/>
  <c r="L319"/>
  <c r="N319"/>
  <c r="O319"/>
  <c r="P319"/>
  <c r="Q319"/>
  <c r="S319"/>
  <c r="L310"/>
  <c r="N310"/>
  <c r="O310"/>
  <c r="P310"/>
  <c r="Q310"/>
  <c r="R310"/>
  <c r="S310"/>
  <c r="R306"/>
  <c r="S306"/>
  <c r="L300"/>
  <c r="N300"/>
  <c r="O300"/>
  <c r="P300"/>
  <c r="Q300"/>
  <c r="R300"/>
  <c r="S300"/>
  <c r="L297"/>
  <c r="N297"/>
  <c r="O297"/>
  <c r="P297"/>
  <c r="Q297"/>
  <c r="R297"/>
  <c r="S297"/>
  <c r="L291"/>
  <c r="L281" s="1"/>
  <c r="L280" s="1"/>
  <c r="N291"/>
  <c r="N281" s="1"/>
  <c r="N280" s="1"/>
  <c r="O291"/>
  <c r="O281" s="1"/>
  <c r="O280" s="1"/>
  <c r="P291"/>
  <c r="P281" s="1"/>
  <c r="P280" s="1"/>
  <c r="Q291"/>
  <c r="Q281" s="1"/>
  <c r="Q280" s="1"/>
  <c r="R291"/>
  <c r="S291"/>
  <c r="L264"/>
  <c r="N264"/>
  <c r="O264"/>
  <c r="P264"/>
  <c r="P262" s="1"/>
  <c r="Q264"/>
  <c r="R264"/>
  <c r="R242" s="1"/>
  <c r="S264"/>
  <c r="S242" s="1"/>
  <c r="R263"/>
  <c r="S263"/>
  <c r="L253"/>
  <c r="L252" s="1"/>
  <c r="N253"/>
  <c r="N252" s="1"/>
  <c r="O253"/>
  <c r="O252" s="1"/>
  <c r="P253"/>
  <c r="P252" s="1"/>
  <c r="Q253"/>
  <c r="Q252" s="1"/>
  <c r="R253"/>
  <c r="R252" s="1"/>
  <c r="N179" i="1" s="1"/>
  <c r="S253" i="3"/>
  <c r="S252" s="1"/>
  <c r="O179" i="1" s="1"/>
  <c r="L248" i="3"/>
  <c r="L247" s="1"/>
  <c r="N248"/>
  <c r="N247" s="1"/>
  <c r="O248"/>
  <c r="O247" s="1"/>
  <c r="P248"/>
  <c r="P247" s="1"/>
  <c r="Q248"/>
  <c r="Q247" s="1"/>
  <c r="R248"/>
  <c r="R247" s="1"/>
  <c r="N170" i="1" s="1"/>
  <c r="N167" s="1"/>
  <c r="S248" i="3"/>
  <c r="S247" s="1"/>
  <c r="O170" i="1" s="1"/>
  <c r="O167" s="1"/>
  <c r="L244" i="3"/>
  <c r="L243" s="1"/>
  <c r="N244"/>
  <c r="N243" s="1"/>
  <c r="O244"/>
  <c r="O243" s="1"/>
  <c r="P244"/>
  <c r="P243" s="1"/>
  <c r="Q244"/>
  <c r="Q243" s="1"/>
  <c r="R244"/>
  <c r="R243" s="1"/>
  <c r="N162" i="1" s="1"/>
  <c r="S244" i="3"/>
  <c r="S243" s="1"/>
  <c r="O162" i="1" s="1"/>
  <c r="L202" i="3"/>
  <c r="L201" s="1"/>
  <c r="N202"/>
  <c r="N201" s="1"/>
  <c r="O202"/>
  <c r="O201" s="1"/>
  <c r="P202"/>
  <c r="P201" s="1"/>
  <c r="Q202"/>
  <c r="Q201" s="1"/>
  <c r="R202"/>
  <c r="R201" s="1"/>
  <c r="N147" i="1" s="1"/>
  <c r="N143" s="1"/>
  <c r="S202" i="3"/>
  <c r="S201" s="1"/>
  <c r="O147" i="1" s="1"/>
  <c r="O143" s="1"/>
  <c r="L180" i="3"/>
  <c r="L179" s="1"/>
  <c r="N180"/>
  <c r="N179" s="1"/>
  <c r="O180"/>
  <c r="O179" s="1"/>
  <c r="P180"/>
  <c r="P179" s="1"/>
  <c r="Q180"/>
  <c r="Q179" s="1"/>
  <c r="R180"/>
  <c r="R179" s="1"/>
  <c r="N139" i="1" s="1"/>
  <c r="N135" s="1"/>
  <c r="S180" i="3"/>
  <c r="S179" s="1"/>
  <c r="O139" i="1" s="1"/>
  <c r="O135" s="1"/>
  <c r="L140" i="3"/>
  <c r="N141"/>
  <c r="N140" s="1"/>
  <c r="O141"/>
  <c r="O140" s="1"/>
  <c r="P141"/>
  <c r="P140" s="1"/>
  <c r="Q141"/>
  <c r="Q140" s="1"/>
  <c r="R141"/>
  <c r="R140" s="1"/>
  <c r="N131" i="1" s="1"/>
  <c r="N127" s="1"/>
  <c r="S141" i="3"/>
  <c r="S140" s="1"/>
  <c r="O131" i="1" s="1"/>
  <c r="O127" s="1"/>
  <c r="L122" i="3"/>
  <c r="N123"/>
  <c r="N122" s="1"/>
  <c r="O123"/>
  <c r="O122" s="1"/>
  <c r="P123"/>
  <c r="P122" s="1"/>
  <c r="Q123"/>
  <c r="Q122" s="1"/>
  <c r="R123"/>
  <c r="R122" s="1"/>
  <c r="N123" i="1" s="1"/>
  <c r="S123" i="3"/>
  <c r="S122" s="1"/>
  <c r="O123" i="1" s="1"/>
  <c r="L118" i="3"/>
  <c r="L117" s="1"/>
  <c r="N118"/>
  <c r="N117" s="1"/>
  <c r="O118"/>
  <c r="O117" s="1"/>
  <c r="P118"/>
  <c r="P117" s="1"/>
  <c r="Q118"/>
  <c r="Q117" s="1"/>
  <c r="R118"/>
  <c r="R117" s="1"/>
  <c r="S118"/>
  <c r="S117" s="1"/>
  <c r="L114"/>
  <c r="L113" s="1"/>
  <c r="N114"/>
  <c r="N113" s="1"/>
  <c r="O114"/>
  <c r="O113" s="1"/>
  <c r="P114"/>
  <c r="P113" s="1"/>
  <c r="Q114"/>
  <c r="Q113" s="1"/>
  <c r="R114"/>
  <c r="R113" s="1"/>
  <c r="N91" i="1" s="1"/>
  <c r="N87" s="1"/>
  <c r="S114" i="3"/>
  <c r="S113" s="1"/>
  <c r="O91" i="1" s="1"/>
  <c r="O87" s="1"/>
  <c r="L111" i="3"/>
  <c r="L110" s="1"/>
  <c r="N111"/>
  <c r="N110" s="1"/>
  <c r="O111"/>
  <c r="O110" s="1"/>
  <c r="P111"/>
  <c r="P110" s="1"/>
  <c r="Q111"/>
  <c r="Q110" s="1"/>
  <c r="R111"/>
  <c r="R110" s="1"/>
  <c r="S111"/>
  <c r="S110" s="1"/>
  <c r="L101"/>
  <c r="L100" s="1"/>
  <c r="N101"/>
  <c r="N100" s="1"/>
  <c r="O101"/>
  <c r="O100" s="1"/>
  <c r="P101"/>
  <c r="P100" s="1"/>
  <c r="Q101"/>
  <c r="Q100" s="1"/>
  <c r="R101"/>
  <c r="R100" s="1"/>
  <c r="N75" i="1" s="1"/>
  <c r="N71" s="1"/>
  <c r="S101" i="3"/>
  <c r="S100" s="1"/>
  <c r="O75" i="1" s="1"/>
  <c r="O71" s="1"/>
  <c r="L98" i="3"/>
  <c r="L97" s="1"/>
  <c r="N98"/>
  <c r="N97" s="1"/>
  <c r="O98"/>
  <c r="O97" s="1"/>
  <c r="P98"/>
  <c r="P97" s="1"/>
  <c r="Q98"/>
  <c r="Q97" s="1"/>
  <c r="R98"/>
  <c r="R97" s="1"/>
  <c r="N67" i="1" s="1"/>
  <c r="S98" i="3"/>
  <c r="S97" s="1"/>
  <c r="O67" i="1" s="1"/>
  <c r="L93" i="3"/>
  <c r="L92" s="1"/>
  <c r="N93"/>
  <c r="N92" s="1"/>
  <c r="O93"/>
  <c r="O92" s="1"/>
  <c r="P93"/>
  <c r="P92" s="1"/>
  <c r="Q93"/>
  <c r="Q92" s="1"/>
  <c r="R93"/>
  <c r="R92" s="1"/>
  <c r="N59" i="1" s="1"/>
  <c r="N55" s="1"/>
  <c r="S93" i="3"/>
  <c r="S92" s="1"/>
  <c r="O59" i="1" s="1"/>
  <c r="O55" s="1"/>
  <c r="L81" i="3"/>
  <c r="N81"/>
  <c r="O81"/>
  <c r="P81"/>
  <c r="Q81"/>
  <c r="S81"/>
  <c r="L75"/>
  <c r="L74" s="1"/>
  <c r="N75"/>
  <c r="N74" s="1"/>
  <c r="O75"/>
  <c r="O74" s="1"/>
  <c r="P75"/>
  <c r="P74" s="1"/>
  <c r="Q75"/>
  <c r="Q74" s="1"/>
  <c r="R75"/>
  <c r="R74" s="1"/>
  <c r="S75"/>
  <c r="S74" s="1"/>
  <c r="L10"/>
  <c r="N10"/>
  <c r="O10"/>
  <c r="P10"/>
  <c r="Q10"/>
  <c r="R10"/>
  <c r="S10"/>
  <c r="O455" i="1" l="1"/>
  <c r="O435"/>
  <c r="O616"/>
  <c r="S457" i="3"/>
  <c r="S456" s="1"/>
  <c r="N115" i="1"/>
  <c r="N111" s="1"/>
  <c r="N119"/>
  <c r="N435"/>
  <c r="N455"/>
  <c r="N534"/>
  <c r="N547"/>
  <c r="N616"/>
  <c r="R457" i="3"/>
  <c r="R456" s="1"/>
  <c r="O175" i="1"/>
  <c r="S281" i="3"/>
  <c r="S280" s="1"/>
  <c r="S278" s="1"/>
  <c r="O235" i="1"/>
  <c r="R296" i="3"/>
  <c r="N243" i="1" s="1"/>
  <c r="N239" s="1"/>
  <c r="N371"/>
  <c r="N367" s="1"/>
  <c r="N407"/>
  <c r="O434"/>
  <c r="O439"/>
  <c r="R412" i="3"/>
  <c r="R410" s="1"/>
  <c r="N543" i="1"/>
  <c r="O653"/>
  <c r="O641"/>
  <c r="O637" s="1"/>
  <c r="O119"/>
  <c r="O115"/>
  <c r="O111" s="1"/>
  <c r="O159"/>
  <c r="O154"/>
  <c r="O547"/>
  <c r="O534"/>
  <c r="N595"/>
  <c r="N583"/>
  <c r="N579" s="1"/>
  <c r="N159"/>
  <c r="N154"/>
  <c r="O371"/>
  <c r="O367" s="1"/>
  <c r="O407"/>
  <c r="S412" i="3"/>
  <c r="S410" s="1"/>
  <c r="O543" i="1"/>
  <c r="N175"/>
  <c r="R281" i="3"/>
  <c r="R280" s="1"/>
  <c r="R278" s="1"/>
  <c r="N235" i="1"/>
  <c r="N439"/>
  <c r="N434"/>
  <c r="S425" i="3"/>
  <c r="S423" s="1"/>
  <c r="S422" s="1"/>
  <c r="O583" i="1"/>
  <c r="O579" s="1"/>
  <c r="O595"/>
  <c r="N653"/>
  <c r="N641"/>
  <c r="N637" s="1"/>
  <c r="N63"/>
  <c r="N11"/>
  <c r="N7" s="1"/>
  <c r="O63"/>
  <c r="O11"/>
  <c r="O7" s="1"/>
  <c r="S9" i="3"/>
  <c r="S8" s="1"/>
  <c r="Q457"/>
  <c r="Q456" s="1"/>
  <c r="P457"/>
  <c r="P456" s="1"/>
  <c r="O393"/>
  <c r="N393"/>
  <c r="Q367"/>
  <c r="Q365" s="1"/>
  <c r="L367"/>
  <c r="L365" s="1"/>
  <c r="P393"/>
  <c r="P367"/>
  <c r="P365" s="1"/>
  <c r="O367"/>
  <c r="O365" s="1"/>
  <c r="O342"/>
  <c r="O340" s="1"/>
  <c r="N367"/>
  <c r="N365" s="1"/>
  <c r="Q393"/>
  <c r="L393"/>
  <c r="N342"/>
  <c r="N340" s="1"/>
  <c r="Q342"/>
  <c r="Q340" s="1"/>
  <c r="L342"/>
  <c r="L340" s="1"/>
  <c r="P342"/>
  <c r="P340" s="1"/>
  <c r="P305"/>
  <c r="P304" s="1"/>
  <c r="O305"/>
  <c r="O304" s="1"/>
  <c r="N305"/>
  <c r="N304" s="1"/>
  <c r="Q305"/>
  <c r="Q304" s="1"/>
  <c r="L305"/>
  <c r="L304" s="1"/>
  <c r="P242"/>
  <c r="N242"/>
  <c r="N262"/>
  <c r="Q242"/>
  <c r="Q262"/>
  <c r="L242"/>
  <c r="L262"/>
  <c r="O242"/>
  <c r="O262"/>
  <c r="L121"/>
  <c r="L120" s="1"/>
  <c r="Q9"/>
  <c r="Q8" s="1"/>
  <c r="L9"/>
  <c r="L8" s="1"/>
  <c r="P9"/>
  <c r="P8" s="1"/>
  <c r="O9"/>
  <c r="O8" s="1"/>
  <c r="N9"/>
  <c r="N8" s="1"/>
  <c r="R9"/>
  <c r="R8" s="1"/>
  <c r="S267"/>
  <c r="O267"/>
  <c r="O278"/>
  <c r="S342"/>
  <c r="S340" s="1"/>
  <c r="R267"/>
  <c r="N267"/>
  <c r="N278"/>
  <c r="R342"/>
  <c r="R340" s="1"/>
  <c r="S121"/>
  <c r="S120" s="1"/>
  <c r="R121"/>
  <c r="R120" s="1"/>
  <c r="L278"/>
  <c r="O296"/>
  <c r="N296"/>
  <c r="S262"/>
  <c r="O187" i="1" s="1"/>
  <c r="O183" s="1"/>
  <c r="R262" i="3"/>
  <c r="N187" i="1" s="1"/>
  <c r="N183" s="1"/>
  <c r="S279" i="3"/>
  <c r="Q422"/>
  <c r="R279"/>
  <c r="L422"/>
  <c r="P422"/>
  <c r="O279"/>
  <c r="S296"/>
  <c r="O243" i="1" s="1"/>
  <c r="O239" s="1"/>
  <c r="Q391" i="3"/>
  <c r="N279"/>
  <c r="P391"/>
  <c r="S241"/>
  <c r="S239" s="1"/>
  <c r="O241"/>
  <c r="Q279"/>
  <c r="S367"/>
  <c r="S365" s="1"/>
  <c r="S391"/>
  <c r="O391"/>
  <c r="R241"/>
  <c r="R239" s="1"/>
  <c r="N241"/>
  <c r="P279"/>
  <c r="L279"/>
  <c r="R367"/>
  <c r="R365" s="1"/>
  <c r="R391"/>
  <c r="N391"/>
  <c r="L457"/>
  <c r="L456" s="1"/>
  <c r="O457"/>
  <c r="O456" s="1"/>
  <c r="N457"/>
  <c r="N456" s="1"/>
  <c r="S440"/>
  <c r="S438"/>
  <c r="O440"/>
  <c r="O438"/>
  <c r="R440"/>
  <c r="R438"/>
  <c r="N440"/>
  <c r="N438"/>
  <c r="Q438"/>
  <c r="P438"/>
  <c r="L438"/>
  <c r="O422"/>
  <c r="R422"/>
  <c r="N422"/>
  <c r="L391"/>
  <c r="S305"/>
  <c r="S304" s="1"/>
  <c r="R305"/>
  <c r="R304" s="1"/>
  <c r="Q296"/>
  <c r="P296"/>
  <c r="L296"/>
  <c r="Q278"/>
  <c r="P278"/>
  <c r="Q267"/>
  <c r="P267"/>
  <c r="L267"/>
  <c r="Q241"/>
  <c r="P241"/>
  <c r="L241"/>
  <c r="O121"/>
  <c r="O120" s="1"/>
  <c r="N121"/>
  <c r="N120" s="1"/>
  <c r="Q121"/>
  <c r="Q120" s="1"/>
  <c r="P121"/>
  <c r="P120" s="1"/>
  <c r="I253"/>
  <c r="H368"/>
  <c r="E653" i="1"/>
  <c r="D637"/>
  <c r="I383" i="3"/>
  <c r="H383"/>
  <c r="I380"/>
  <c r="H380"/>
  <c r="E183" i="1"/>
  <c r="D183"/>
  <c r="D159"/>
  <c r="O431" l="1"/>
  <c r="N431"/>
  <c r="N227"/>
  <c r="N223" s="1"/>
  <c r="N231"/>
  <c r="O539"/>
  <c r="O535"/>
  <c r="O531" s="1"/>
  <c r="N535"/>
  <c r="N531" s="1"/>
  <c r="N539"/>
  <c r="N155"/>
  <c r="N151" s="1"/>
  <c r="O155"/>
  <c r="O151" s="1"/>
  <c r="O227"/>
  <c r="O223" s="1"/>
  <c r="O231"/>
  <c r="N608"/>
  <c r="N603" s="1"/>
  <c r="N612"/>
  <c r="O612"/>
  <c r="O608"/>
  <c r="O603" s="1"/>
  <c r="P239" i="3"/>
  <c r="Q239"/>
  <c r="N239"/>
  <c r="L239"/>
  <c r="O239"/>
  <c r="N276"/>
  <c r="O276"/>
  <c r="R276"/>
  <c r="S276"/>
  <c r="L276"/>
  <c r="P276"/>
  <c r="Q276"/>
  <c r="D653" i="1"/>
  <c r="E637"/>
  <c r="E127"/>
  <c r="E103"/>
  <c r="I477" i="3" l="1"/>
  <c r="I458"/>
  <c r="H458"/>
  <c r="H466"/>
  <c r="I450"/>
  <c r="H450"/>
  <c r="I442"/>
  <c r="I441" s="1"/>
  <c r="H441"/>
  <c r="H425"/>
  <c r="H423" s="1"/>
  <c r="H424"/>
  <c r="I426"/>
  <c r="I425" s="1"/>
  <c r="I423" s="1"/>
  <c r="I420"/>
  <c r="I419" s="1"/>
  <c r="H420"/>
  <c r="H419" s="1"/>
  <c r="H457" l="1"/>
  <c r="I457"/>
  <c r="H422"/>
  <c r="I438"/>
  <c r="H438"/>
  <c r="H440"/>
  <c r="I412" l="1"/>
  <c r="I410" s="1"/>
  <c r="H412"/>
  <c r="H410" s="1"/>
  <c r="I395"/>
  <c r="H395"/>
  <c r="H393"/>
  <c r="I393"/>
  <c r="I394"/>
  <c r="H394"/>
  <c r="I403"/>
  <c r="H403"/>
  <c r="I378" l="1"/>
  <c r="H378"/>
  <c r="I375"/>
  <c r="I368"/>
  <c r="H263"/>
  <c r="I248"/>
  <c r="I247" s="1"/>
  <c r="I202"/>
  <c r="H202"/>
  <c r="I180"/>
  <c r="I123"/>
  <c r="H180"/>
  <c r="I367" l="1"/>
  <c r="H367"/>
  <c r="I117"/>
  <c r="E99" i="1" s="1"/>
  <c r="E95" s="1"/>
  <c r="H117" i="3"/>
  <c r="D99" i="1" s="1"/>
  <c r="D95" s="1"/>
  <c r="I113" i="3"/>
  <c r="E91" i="1" s="1"/>
  <c r="E87" s="1"/>
  <c r="H113" i="3"/>
  <c r="D91" i="1" s="1"/>
  <c r="D87" s="1"/>
  <c r="I111" i="3"/>
  <c r="I110" s="1"/>
  <c r="E83" i="1" s="1"/>
  <c r="E79" s="1"/>
  <c r="H111" i="3"/>
  <c r="H110" s="1"/>
  <c r="D83" i="1" s="1"/>
  <c r="D79" s="1"/>
  <c r="I101" i="3"/>
  <c r="I100" s="1"/>
  <c r="E75" i="1" s="1"/>
  <c r="H101" i="3"/>
  <c r="H100" s="1"/>
  <c r="D75" i="1" s="1"/>
  <c r="I98" i="3"/>
  <c r="I97" s="1"/>
  <c r="E67" i="1" s="1"/>
  <c r="E63" s="1"/>
  <c r="H98" i="3"/>
  <c r="H97" s="1"/>
  <c r="D67" i="1" s="1"/>
  <c r="I93" i="3"/>
  <c r="I92" s="1"/>
  <c r="E59" i="1" s="1"/>
  <c r="H93" i="3"/>
  <c r="I81"/>
  <c r="E34" i="1" s="1"/>
  <c r="I75" i="3"/>
  <c r="I74" s="1"/>
  <c r="E18" i="1" s="1"/>
  <c r="E11" l="1"/>
  <c r="E15"/>
  <c r="E10"/>
  <c r="H92" i="3"/>
  <c r="D59" i="1" s="1"/>
  <c r="D11" s="1"/>
  <c r="I343" i="3"/>
  <c r="H343"/>
  <c r="I362"/>
  <c r="H362"/>
  <c r="I360"/>
  <c r="H360"/>
  <c r="I356"/>
  <c r="I352"/>
  <c r="H352"/>
  <c r="I350"/>
  <c r="H350"/>
  <c r="I338"/>
  <c r="H338"/>
  <c r="I342" l="1"/>
  <c r="H342"/>
  <c r="H319"/>
  <c r="H291" l="1"/>
  <c r="I291"/>
  <c r="H297"/>
  <c r="I297"/>
  <c r="I300"/>
  <c r="H300"/>
  <c r="I281" l="1"/>
  <c r="I280" s="1"/>
  <c r="I278" s="1"/>
  <c r="I279"/>
  <c r="H279"/>
  <c r="H281"/>
  <c r="H278" s="1"/>
  <c r="I263"/>
  <c r="I264"/>
  <c r="H264"/>
  <c r="H262" s="1"/>
  <c r="I252"/>
  <c r="H253"/>
  <c r="H252" s="1"/>
  <c r="H248"/>
  <c r="H247" s="1"/>
  <c r="I244"/>
  <c r="I243" s="1"/>
  <c r="H244"/>
  <c r="H243" s="1"/>
  <c r="H276" l="1"/>
  <c r="I262"/>
  <c r="I241"/>
  <c r="H280"/>
  <c r="H241"/>
  <c r="I141" l="1"/>
  <c r="I140" s="1"/>
  <c r="H140"/>
  <c r="H122"/>
  <c r="D106" i="1" l="1"/>
  <c r="H11" i="3" l="1"/>
  <c r="H10" s="1"/>
  <c r="H9" s="1"/>
  <c r="I9"/>
  <c r="D603" i="1"/>
  <c r="E595"/>
  <c r="D595"/>
  <c r="D10" l="1"/>
  <c r="D7" s="1"/>
  <c r="D103"/>
  <c r="D555"/>
  <c r="D495"/>
  <c r="D487" s="1"/>
  <c r="E415"/>
  <c r="D415"/>
  <c r="E407"/>
  <c r="D407"/>
  <c r="E303"/>
  <c r="D303"/>
  <c r="E55"/>
  <c r="D55"/>
  <c r="D71" l="1"/>
  <c r="E23"/>
  <c r="E71"/>
  <c r="D531"/>
  <c r="D505"/>
  <c r="D479"/>
  <c r="D523"/>
  <c r="E479"/>
  <c r="E175"/>
  <c r="D175"/>
  <c r="D247" l="1"/>
  <c r="D367"/>
  <c r="I424" i="3" l="1"/>
  <c r="I334"/>
  <c r="H334"/>
  <c r="H305" s="1"/>
  <c r="I319"/>
  <c r="I242"/>
  <c r="I239" s="1"/>
  <c r="H242"/>
  <c r="H239" s="1"/>
  <c r="I305" l="1"/>
  <c r="I304" s="1"/>
  <c r="E47" i="1"/>
  <c r="D579"/>
  <c r="D119"/>
  <c r="D135"/>
  <c r="E135"/>
  <c r="D223"/>
  <c r="D231"/>
  <c r="D143"/>
  <c r="E31"/>
  <c r="E39"/>
  <c r="I122" i="3"/>
  <c r="D63" i="1"/>
  <c r="I365" i="3"/>
  <c r="H267"/>
  <c r="H340"/>
  <c r="I267"/>
  <c r="I276"/>
  <c r="I422"/>
  <c r="H391"/>
  <c r="I340"/>
  <c r="I456"/>
  <c r="H365"/>
  <c r="I201"/>
  <c r="I179" s="1"/>
  <c r="I391"/>
  <c r="I440"/>
  <c r="H304"/>
  <c r="H456"/>
  <c r="D151" i="1" l="1"/>
  <c r="E167"/>
  <c r="E151"/>
  <c r="D127"/>
  <c r="I121" i="3"/>
  <c r="I120" s="1"/>
  <c r="D167" i="1"/>
  <c r="D628"/>
  <c r="H201" i="3"/>
  <c r="H179" s="1"/>
  <c r="H121" s="1"/>
  <c r="I8"/>
  <c r="E7" i="1"/>
  <c r="H8" i="3"/>
  <c r="H120" l="1"/>
  <c r="D471" i="1"/>
  <c r="E423"/>
  <c r="D423"/>
  <c r="E319"/>
  <c r="D319"/>
  <c r="D431" l="1"/>
  <c r="E628"/>
  <c r="D447"/>
  <c r="E447"/>
  <c r="E471"/>
  <c r="E612" l="1"/>
  <c r="D612"/>
  <c r="E571"/>
  <c r="D571"/>
  <c r="E539"/>
  <c r="D539"/>
  <c r="E463"/>
  <c r="D463"/>
  <c r="E455"/>
  <c r="D455"/>
  <c r="E439"/>
  <c r="D439"/>
  <c r="E399"/>
  <c r="D399"/>
  <c r="E391"/>
  <c r="D391"/>
  <c r="E359"/>
  <c r="D359"/>
  <c r="E343"/>
  <c r="D343"/>
  <c r="E327"/>
  <c r="E311"/>
  <c r="D311"/>
  <c r="E295"/>
  <c r="D295"/>
  <c r="E263"/>
  <c r="D263"/>
  <c r="E207"/>
  <c r="D207"/>
  <c r="E199"/>
  <c r="D199"/>
  <c r="E143"/>
  <c r="E119"/>
  <c r="D515" l="1"/>
  <c r="E515"/>
  <c r="D255"/>
  <c r="E255"/>
  <c r="E505"/>
  <c r="E547"/>
  <c r="D587"/>
  <c r="D239"/>
  <c r="E231"/>
  <c r="D327"/>
  <c r="D191"/>
  <c r="E523"/>
  <c r="D547"/>
  <c r="D563"/>
  <c r="E239"/>
  <c r="E563"/>
  <c r="E579"/>
  <c r="E111"/>
  <c r="E367"/>
  <c r="E555"/>
  <c r="E587"/>
  <c r="E620"/>
  <c r="D620"/>
  <c r="E223" l="1"/>
  <c r="E603"/>
  <c r="E191"/>
  <c r="E495"/>
  <c r="E487" s="1"/>
  <c r="E531"/>
  <c r="E247"/>
  <c r="E431"/>
</calcChain>
</file>

<file path=xl/sharedStrings.xml><?xml version="1.0" encoding="utf-8"?>
<sst xmlns="http://schemas.openxmlformats.org/spreadsheetml/2006/main" count="2863" uniqueCount="694">
  <si>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</si>
  <si>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</si>
  <si>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</si>
  <si>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>план</t>
  </si>
  <si>
    <t>факт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</si>
  <si>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</si>
  <si>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</si>
  <si>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</si>
  <si>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</si>
  <si>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>районный бюджет</t>
  </si>
  <si>
    <t>бюджеты поселений</t>
  </si>
  <si>
    <t xml:space="preserve">внебюджетные  источники                 </t>
  </si>
  <si>
    <t>юридические лица</t>
  </si>
  <si>
    <t>Мероприятие программы 1</t>
  </si>
  <si>
    <t>Подпрограмма 1</t>
  </si>
  <si>
    <t xml:space="preserve">федеральный бюджет    </t>
  </si>
  <si>
    <t xml:space="preserve">федеральный бюджет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</si>
  <si>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</si>
  <si>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Мероприятие программы 2</t>
  </si>
  <si>
    <t>Мероприятие программы 3</t>
  </si>
  <si>
    <t>Мероприятие программы 4</t>
  </si>
  <si>
    <t>Мероприятие программы 5</t>
  </si>
  <si>
    <t>Мероприятие программы 6</t>
  </si>
  <si>
    <t>Мероприятие программы 7</t>
  </si>
  <si>
    <t>Мероприятие программы 8</t>
  </si>
  <si>
    <t>Обеспечение деятельности (оказание услуг) подведомственных учреждений</t>
  </si>
  <si>
    <t>Статус (муниципальная программа, подпрограмма)</t>
  </si>
  <si>
    <t>Наименование  программы, подпрограммы, мероприятия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</si>
  <si>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</si>
  <si>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</si>
  <si>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</si>
  <si>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</si>
  <si>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</si>
  <si>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</si>
  <si>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 xml:space="preserve">всего расходные обязательства </t>
  </si>
  <si>
    <t>в том числе по ГРБС: Управление образования администрации Шушенского района</t>
  </si>
  <si>
    <t>078</t>
  </si>
  <si>
    <t xml:space="preserve">Подпрограмма 1. "Развитие дошкольного, общего и дополнительного образования" </t>
  </si>
  <si>
    <t>0701</t>
  </si>
  <si>
    <t>0702</t>
  </si>
  <si>
    <t>0707</t>
  </si>
  <si>
    <t>1003</t>
  </si>
  <si>
    <t>1004</t>
  </si>
  <si>
    <t>360</t>
  </si>
  <si>
    <t>0709</t>
  </si>
  <si>
    <t xml:space="preserve">в том числе по ГРБС: </t>
  </si>
  <si>
    <t>Управление образования администрации Шушенского района</t>
  </si>
  <si>
    <t>в том числе по ГРБС: Отдел культуры администрации Шушенского района</t>
  </si>
  <si>
    <t>Подпрограмма 1. "Культурное наследие"</t>
  </si>
  <si>
    <t>058</t>
  </si>
  <si>
    <t>0801</t>
  </si>
  <si>
    <t>Подпрограмма 2. "Искусство и народное творчество"</t>
  </si>
  <si>
    <t>0804</t>
  </si>
  <si>
    <t>Подпрограмма 3. "Дополнительное образование в области культуры"</t>
  </si>
  <si>
    <t>0113</t>
  </si>
  <si>
    <t>в том числе по ГРБС:</t>
  </si>
  <si>
    <t>Управление социальной защиты населения администрации Шушенского района</t>
  </si>
  <si>
    <t>147</t>
  </si>
  <si>
    <t>в том числе по ГРБС: Управление социальной защиты населения администрации Шушенского района</t>
  </si>
  <si>
    <t>1006</t>
  </si>
  <si>
    <t>Доплаты к пенсиям муниципальных служащих</t>
  </si>
  <si>
    <t>1001</t>
  </si>
  <si>
    <t>в том числе по ГРБС:  Управление социальной защиты населения администрации Шушенского района</t>
  </si>
  <si>
    <t>Организация отдыха, оздоровление и развитие творческих способностей детей и подростков</t>
  </si>
  <si>
    <t>Содержание учреждений социального обслуживания населения (в соответствии с Законом края от 10 декабря 2004 года № 12-2705 «О социальном обслуживании населения»)</t>
  </si>
  <si>
    <t>1002</t>
  </si>
  <si>
    <t>Организация деятельности органов управления системой социальной защиты населения</t>
  </si>
  <si>
    <t>Администрация Шушенского района</t>
  </si>
  <si>
    <t>009</t>
  </si>
  <si>
    <t>в том числе по ГРБС: Администрация Шушенского района</t>
  </si>
  <si>
    <t>0412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</si>
  <si>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</si>
  <si>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предпринимательской деятельности</t>
  </si>
  <si>
    <t>Подпрограмма 1. "Вовлечение молодежи Шушенского района в социальную практику"</t>
  </si>
  <si>
    <t xml:space="preserve">в том числе по ГРБС:  </t>
  </si>
  <si>
    <t>Поддержка деятельности муниципальных молодежных центров</t>
  </si>
  <si>
    <t xml:space="preserve">Вручение молодежной премии Главы Шушенского района </t>
  </si>
  <si>
    <t>Поддержка деятельности муниципальных молодежных центров, за счет средств районного бюджета</t>
  </si>
  <si>
    <t>Подпрограмма 2. "Патриотическое воспитание молодежи Шушенского района"</t>
  </si>
  <si>
    <t>Реализация мероприятий, проектов, программ, направленных на патриотическое воспитание подростков и молодежи</t>
  </si>
  <si>
    <t>Реализация мероприятий по изучению истории Отечества и краеведению</t>
  </si>
  <si>
    <t>Реализация мероприятий, проектов, программ по развитию добровольческого движения в районе</t>
  </si>
  <si>
    <t>Развитие системы патриотического воспитания в рамках деятельности муниципальных молодежных центров, за счет средств районного бюджета</t>
  </si>
  <si>
    <t>в том числе по ГРБС:  Администрация Шушенского района</t>
  </si>
  <si>
    <t>1102</t>
  </si>
  <si>
    <t>0309</t>
  </si>
  <si>
    <t>0405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</si>
  <si>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</t>
  </si>
  <si>
    <t>КУМИ</t>
  </si>
  <si>
    <t>163</t>
  </si>
  <si>
    <t xml:space="preserve"> Управление образования администрации Шушенского района</t>
  </si>
  <si>
    <t>Подпрограмма 1. "Дороги Шушенского района"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</si>
  <si>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</si>
  <si>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0409</t>
  </si>
  <si>
    <t>Подпрограмма 2. "Развитие транспортного комплекса"</t>
  </si>
  <si>
    <t>Предоставление субсидий организациям автомобильного пассажирского транспорта края на компенсацию расходов, возникающих в результате небольшой интенсивности пассажиропотоков по межмуниципальным маршрутам</t>
  </si>
  <si>
    <t>0408</t>
  </si>
  <si>
    <t>0314</t>
  </si>
  <si>
    <t>Отдел культуры администрации Шушенского района</t>
  </si>
  <si>
    <t>0505</t>
  </si>
  <si>
    <t>540</t>
  </si>
  <si>
    <t>0502</t>
  </si>
  <si>
    <t>в том числе по ГРБС: Финансовое управление администрации Шушенского района</t>
  </si>
  <si>
    <t>Подпрограмма 1.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района".</t>
  </si>
  <si>
    <t>Предоставление дотаций на выравнивание бюджетной обеспеченности поселений района из районного фонда финансовой поддержки за счет средств субвенции на реализацию государственных полномочий по расчету и предоставлению дотаций поселениям, входящим в состав муниципального района края</t>
  </si>
  <si>
    <t>Финансовое управление администрации Шушенского района</t>
  </si>
  <si>
    <t>090</t>
  </si>
  <si>
    <t>1401</t>
  </si>
  <si>
    <t>Предоставление дотаций на выравнивание бюджетной обеспеченности поселений района из районного фонда финансовой поддержки за счет собственных средств районного бюджета</t>
  </si>
  <si>
    <t>Предоставление межбюджетных трансфертов поселениям района на поддержку мер по обеспечению сбалансированности бюджетов поселений района</t>
  </si>
  <si>
    <t>1403</t>
  </si>
  <si>
    <t xml:space="preserve">Подпрограмма 1. "Использование и охрана водных ресурсов" </t>
  </si>
  <si>
    <t>0406</t>
  </si>
  <si>
    <t>0909</t>
  </si>
  <si>
    <t>Подпрограмма 2</t>
  </si>
  <si>
    <t>Подпрограмма 3</t>
  </si>
  <si>
    <t>Подпрограмма 4</t>
  </si>
  <si>
    <t>"Дополнительное образование в области культуры"</t>
  </si>
  <si>
    <t>"Искусство и народное творчество"</t>
  </si>
  <si>
    <t xml:space="preserve">  "Культурное наследие"</t>
  </si>
  <si>
    <t>"Патриотическое воспитание молодежи Шушенского района"</t>
  </si>
  <si>
    <t xml:space="preserve"> "Вовлечение молодежи Шушенского района в социальную практику"</t>
  </si>
  <si>
    <t>"Дороги Шушенского района"</t>
  </si>
  <si>
    <t>"Развитие транспортного комплекса"</t>
  </si>
  <si>
    <t>дорожный фонд Красноярского края</t>
  </si>
  <si>
    <t>дорожный фонд Шушенского района</t>
  </si>
  <si>
    <t xml:space="preserve">"Модернизация, реконструкция и капитальный ремонт объектов коммунальной инфраструктуры муниципального образования "Шушенский район" </t>
  </si>
  <si>
    <t xml:space="preserve"> "Обеспечение реализации муниципальной программы и прочие мероприятия"</t>
  </si>
  <si>
    <t xml:space="preserve">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района".</t>
  </si>
  <si>
    <t xml:space="preserve"> "Использование и охрана водных ресурсов" </t>
  </si>
  <si>
    <t>"Обеспечение жильем молодых семей в Шушенском районе"</t>
  </si>
  <si>
    <t>"Территориальное планирование, градостроительное зонирование и документация по планировке территории Шушенского района"</t>
  </si>
  <si>
    <t>611</t>
  </si>
  <si>
    <t>621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</si>
  <si>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</si>
  <si>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612</t>
  </si>
  <si>
    <t>611,612</t>
  </si>
  <si>
    <t>621,622</t>
  </si>
  <si>
    <t>622</t>
  </si>
  <si>
    <t>612,622</t>
  </si>
  <si>
    <t>244</t>
  </si>
  <si>
    <t>Оплата взносов на капитальный ремонт по помещениям в многоквартирных домах, стоящих на учете в казне муниципального образования "Шушенский район" или закрепленных за учреждениями на праве оперативного управления</t>
  </si>
  <si>
    <t>243</t>
  </si>
  <si>
    <t>851,852</t>
  </si>
  <si>
    <t>521</t>
  </si>
  <si>
    <t>121</t>
  </si>
  <si>
    <t>853</t>
  </si>
  <si>
    <t>Подпрограмма 1. "Повышение качества и доступности социальных услуг населению"</t>
  </si>
  <si>
    <t xml:space="preserve">Подпрограмма 2.  "Обеспечение своевременного и качественного исполнения переданных государственных полномочий по приему граждан, ведению базы данных получателей социальной помощи и организации социального обслуживания" </t>
  </si>
  <si>
    <t xml:space="preserve">Подпрограмма 3. "Обеспечение проведения социально значимых мероприятий для жителей Шушенского района" </t>
  </si>
  <si>
    <t>312</t>
  </si>
  <si>
    <t>Субсидия Шушенской районной местной организации общероссийской общественной организации "Всероссийское общество инвалидов" на возмещение затрат, связанных с проведением социально значимых мероприятий для инвалидов</t>
  </si>
  <si>
    <t>Обеспечение проведения социально значимых мероприятий для жителей Шушенского района</t>
  </si>
  <si>
    <t xml:space="preserve"> 058</t>
  </si>
  <si>
    <t>Реализация мероприятий молодежной политики в рамках деятельности муниципальных молодежных штабов флагманских программ и инфраструктурных проектов</t>
  </si>
  <si>
    <t>Подпрограмма "Комплексные меры противодействия терроризму и экстремизму"</t>
  </si>
  <si>
    <t>412</t>
  </si>
  <si>
    <t>322</t>
  </si>
  <si>
    <t>Подпрограмма "Улучшение жилищных условий молодых семей и молодых специалистов в сельской местности"</t>
  </si>
  <si>
    <t>511</t>
  </si>
  <si>
    <t>Подпрограмма 2. "Обеспечение реализации муниципальной программы и прочие мероприятия"</t>
  </si>
  <si>
    <t>414</t>
  </si>
  <si>
    <t>Мероприятие программы 9</t>
  </si>
  <si>
    <t xml:space="preserve"> "Повышение качества и доступности социальных услуг населению"</t>
  </si>
  <si>
    <t xml:space="preserve"> "Обеспечение своевременного и качественного исполнения переданных государственных полномочий по приему граждан, ведению базы данных получателей социальной помощи и организации социального обслуживания"</t>
  </si>
  <si>
    <t xml:space="preserve"> "Обеспечение проведения социально значимых мероприятий для жителей Шушенского района"</t>
  </si>
  <si>
    <t>"Улучшение жилищных условий молодых семей и молодых специалистов в сельской местности"</t>
  </si>
  <si>
    <t>Фонд содействия реформированию ЖКХ</t>
  </si>
  <si>
    <t>0110010210</t>
  </si>
  <si>
    <t>0110010310</t>
  </si>
  <si>
    <t>0110075540</t>
  </si>
  <si>
    <t>0110074080</t>
  </si>
  <si>
    <t>0110074090</t>
  </si>
  <si>
    <t>0110075560</t>
  </si>
  <si>
    <t>0110075640</t>
  </si>
  <si>
    <t>0110075660</t>
  </si>
  <si>
    <t>0110075880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</si>
  <si>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</si>
  <si>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0110090610</t>
  </si>
  <si>
    <t>0110091020</t>
  </si>
  <si>
    <t>0110091030</t>
  </si>
  <si>
    <t>0110091870</t>
  </si>
  <si>
    <t>0120010210</t>
  </si>
  <si>
    <t>111,119</t>
  </si>
  <si>
    <t>0120090210</t>
  </si>
  <si>
    <t>121,129</t>
  </si>
  <si>
    <t>0120091870</t>
  </si>
  <si>
    <t>0210010210</t>
  </si>
  <si>
    <t>0210090610</t>
  </si>
  <si>
    <t>0210091010</t>
  </si>
  <si>
    <t>0210091060</t>
  </si>
  <si>
    <t>0210091870</t>
  </si>
  <si>
    <t>0220010210</t>
  </si>
  <si>
    <t>0220010310</t>
  </si>
  <si>
    <t>0220090610</t>
  </si>
  <si>
    <t>0220090880</t>
  </si>
  <si>
    <t>0220091050</t>
  </si>
  <si>
    <t>0220091570</t>
  </si>
  <si>
    <t>0220091870</t>
  </si>
  <si>
    <t>0230010210</t>
  </si>
  <si>
    <t>0230010310</t>
  </si>
  <si>
    <t>0230090610</t>
  </si>
  <si>
    <t>0230091050</t>
  </si>
  <si>
    <t>0230091090</t>
  </si>
  <si>
    <t>0230091100</t>
  </si>
  <si>
    <t>0230091870</t>
  </si>
  <si>
    <t>0240090210</t>
  </si>
  <si>
    <t>0240090610</t>
  </si>
  <si>
    <t>121,122,129</t>
  </si>
  <si>
    <t>0310001510</t>
  </si>
  <si>
    <t>0320075130</t>
  </si>
  <si>
    <t>0330091000</t>
  </si>
  <si>
    <t>0330091650</t>
  </si>
  <si>
    <t>0330091760</t>
  </si>
  <si>
    <t>0330091770</t>
  </si>
  <si>
    <t>0330091870</t>
  </si>
  <si>
    <t>03300S0990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</si>
  <si>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населения, за счет средств районного бюджета</t>
  </si>
  <si>
    <t>0410091300</t>
  </si>
  <si>
    <t>0510010210</t>
  </si>
  <si>
    <t>0510074560</t>
  </si>
  <si>
    <t>0510010430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</si>
  <si>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</t>
  </si>
  <si>
    <t>0510090610</t>
  </si>
  <si>
    <t>0510091460</t>
  </si>
  <si>
    <t>0510091730</t>
  </si>
  <si>
    <t>0510091750</t>
  </si>
  <si>
    <t>0520091530</t>
  </si>
  <si>
    <t>0520091540</t>
  </si>
  <si>
    <t>0520091550</t>
  </si>
  <si>
    <t>0610010210</t>
  </si>
  <si>
    <t>0610090610</t>
  </si>
  <si>
    <t>0710090610</t>
  </si>
  <si>
    <t>0720091840</t>
  </si>
  <si>
    <t>0810075170</t>
  </si>
  <si>
    <t>0810075180</t>
  </si>
  <si>
    <t>0810090210</t>
  </si>
  <si>
    <t>0810091410</t>
  </si>
  <si>
    <t>0920091380</t>
  </si>
  <si>
    <t>0930091390</t>
  </si>
  <si>
    <t>1110076010</t>
  </si>
  <si>
    <t>1110091340</t>
  </si>
  <si>
    <t>1110091350</t>
  </si>
  <si>
    <t>1120090610</t>
  </si>
  <si>
    <t>0503</t>
  </si>
  <si>
    <t>1210092110</t>
  </si>
  <si>
    <t>1340091630</t>
  </si>
  <si>
    <t>611, 621</t>
  </si>
  <si>
    <t>0110091010</t>
  </si>
  <si>
    <t>0110092350</t>
  </si>
  <si>
    <t>611,621</t>
  </si>
  <si>
    <t>01100S5630</t>
  </si>
  <si>
    <t>0220091010</t>
  </si>
  <si>
    <t xml:space="preserve"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</si>
  <si>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 xml:space="preserve">Конкурс районных молодежных проектов "Молодежная инициатива" </t>
  </si>
  <si>
    <t>0510091740</t>
  </si>
  <si>
    <t>05200S4540</t>
  </si>
  <si>
    <t>0310</t>
  </si>
  <si>
    <t>0710074120</t>
  </si>
  <si>
    <t>0710074130</t>
  </si>
  <si>
    <t>07100S4130</t>
  </si>
  <si>
    <t>0110075630</t>
  </si>
  <si>
    <t>0230091010</t>
  </si>
  <si>
    <t>0520074540</t>
  </si>
  <si>
    <t>0610091010</t>
  </si>
  <si>
    <t>0930073980</t>
  </si>
  <si>
    <t>852</t>
  </si>
  <si>
    <t>0240098100</t>
  </si>
  <si>
    <t>112</t>
  </si>
  <si>
    <t>0410076070</t>
  </si>
  <si>
    <t xml:space="preserve">1030075710 </t>
  </si>
  <si>
    <t>1030075710</t>
  </si>
  <si>
    <t>243,414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</si>
  <si>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сетей. объектов электросетевого хозяйства и источников электрической энергии, а также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за счет средств районного бюджета</t>
  </si>
  <si>
    <t>Оплата по исполнительному листу за выполненные работы по капитальному ремонту гидротехнических сооружений инженерной защиты на р.Енисей пгт.Шушенское</t>
  </si>
  <si>
    <t>13300S5910</t>
  </si>
  <si>
    <t>1330075910</t>
  </si>
  <si>
    <t xml:space="preserve">Подпрограмма 2. "Обращение с отходами на территории Шушенского района" </t>
  </si>
  <si>
    <t xml:space="preserve">"Обращение с отходами на территории Шушенского района" </t>
  </si>
  <si>
    <t>2017 год</t>
  </si>
  <si>
    <t>0703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</si>
  <si>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</si>
  <si>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0110010420</t>
  </si>
  <si>
    <t>011007397А</t>
  </si>
  <si>
    <t>Расходы на организацию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 в рамках подпрограммы «Развитие дошкольного, общего и дополнительного образования детей» муниципальной программы Шушенского района «Развитие образования Шушенского района»</t>
  </si>
  <si>
    <t>011007397В</t>
  </si>
  <si>
    <t>011007397Г</t>
  </si>
  <si>
    <t>Расходы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«Развитие дошкольного, общего и дополнительного образования детей» муниципальной программы Шушенского района «Развитие образования Шушенского района»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</si>
  <si>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</si>
  <si>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</si>
  <si>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Расходы, направленные на выполнение ремонтно-строительных работ по устройству спортивных площадок в муниципальных загородных оздоровительных лагерях 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</si>
  <si>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011007553Г</t>
  </si>
  <si>
    <t>Выплата и доставка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</si>
  <si>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</si>
  <si>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Расходы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</si>
  <si>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0110075620</t>
  </si>
  <si>
    <t>Расходы на развитие инфраструктуры общеобразовательных учреждений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</si>
  <si>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</si>
  <si>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0110077450</t>
  </si>
  <si>
    <t>Предоставление средств за содействие развитию налогового потенциала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</si>
  <si>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</si>
  <si>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Обеспечение жизнедеятельности подведомственных учреждений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</si>
  <si>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Проведение мероприятий, направленных на выявление и поддержку одаренных детей: олимпиада, конференция, конкурсы, форум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</si>
  <si>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Мероприятия на реализацию системы отдыха, оздоровления детей в детском оздоровительно - образовательном лагере "Журавленок"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</t>
  </si>
  <si>
    <t>Капитальный ремонт здания МБОУ "Ильичевская СОШ"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</si>
  <si>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0110091180</t>
  </si>
  <si>
    <t>Оплата взносов на капитальный ремонт по помещениям в многоквартирных домах, стоящих на учете в казне муниципального образования "Шушенский район" или закрепленных за учреждениями на праве оперативного управления,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</si>
  <si>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районного бюджета,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</si>
  <si>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Расходы на оплату стоимости набора продуктов питания или готовых блюд и их транспортировки в лагеря с дневным пребыванием детей, за счет средств районного бюджета, в рамках подпрограммы "Развитие дошкольного, общего и дополнительного образования детей" муниципальной программы Шушенского района "Развитие образования Шушенского района"</t>
  </si>
  <si>
    <t>01100S397А</t>
  </si>
  <si>
    <t>Расходы на организацию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края, за счет средств районного бюджета, в рамках подпрограммы «Развитие дошкольного, общего и дополнительного образования детей» муниципальной программы Шушенского района «Развитие образования Шушенского района»</t>
  </si>
  <si>
    <t>01100S397B</t>
  </si>
  <si>
    <t>Расходы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за счет средств районного бюджета, в рамках подпрограммы «Развитие дошкольного, общего и дополнительного образования детей» муниципальной программы Шушенского района «Развитие образования Шушенского района»</t>
  </si>
  <si>
    <t>Выполнение ремонтно-строительных работ по устройству спортивных площадок в муниципальных загородных оздоровительных лагерях, за счет средств районного бюджета,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</si>
  <si>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01100S553Г</t>
  </si>
  <si>
    <t>01100S5620</t>
  </si>
  <si>
    <t>Расходы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состоянии, за счет средств районного бюджета,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</si>
  <si>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Расходы на развитие инфраструктуры общеобразовательных учреждений, за счет средств районного бюджета,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</si>
  <si>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отдельных мероприятий муниципальной программы Шушенского района "Развитие образования Шушенского района"</t>
  </si>
  <si>
    <t>Расходы на оплату стоимости набора продуктов питания или готовых блюд и их транспортировки в лагеря с дневным пребыванием детей в рамках подпрограммы "Развитие дошкольного, общего и дополнительного образования детей" муниципальной программы Шушенского района "Развитие образования Шушенского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</si>
  <si>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</si>
  <si>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</si>
  <si>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Средства на повышение размеров оплаты труда методистов муниципальных методических кабинетов (центров) сферы «Образование»,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</si>
  <si>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0120010450</t>
  </si>
  <si>
    <t>Руководство и управление в сфере установленных функций органов местного самоуправления в рамках отдельных мероприятий муниципальной программы Шушенского района "Развитие образования Шушенского района"</t>
  </si>
  <si>
    <t>Оплата труда работников органов местного самоуправления, не являющимися лицами, замещающими мунипальные должности, муниципальными служащими, в рамках отдельных мероприятий муниципальной программы Шушенского района "Развитие образования Шушенского района"</t>
  </si>
  <si>
    <t>0120090270</t>
  </si>
  <si>
    <t>Обеспечение жизнедеятельности подведомственных учреждений в рамках отдельных мероприятий муниципальной программы Шушенского района "Развитие образования Шушенского района"</t>
  </si>
  <si>
    <t>0120091010</t>
  </si>
  <si>
    <t>Оплата взносов на капитальный ремонт по помещениям в многоквартирных домах, стоящих на учете в казне муниципального образования "Шушенский район" или закрепленных за учреждениями на праве оперативного управления, в рамках отдельных мероприятий муниципальной программы Шушенского района "Развитие образования Шушенского района"</t>
  </si>
  <si>
    <t>Обеспечение деятельности (оказание услуг) подведомственных учреждений за счет доходов от сдачи в аренду имущества в рамках отдельных мероприятий муниципальной программы Шушенского района "Развитие образования Шушенского района"</t>
  </si>
  <si>
    <t>0120098110</t>
  </si>
  <si>
    <t>Обеспечение деятельности (оказание услуг) подведомственных учреждений в рамках отдельных мероприятий муниципальной программы Шушенского района "Развитие образования Шушенского района"</t>
  </si>
  <si>
    <t>0120090610</t>
  </si>
  <si>
    <t>111</t>
  </si>
  <si>
    <t>119</t>
  </si>
  <si>
    <t>851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</si>
  <si>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"Культурное наследие" муниципальной программы Шушенского района "Развитие культуры Шушенского района"</t>
  </si>
  <si>
    <t>Средства на повышение размеров оплаты труда основного персонала библиотек и музеев Красноярского края в рамках подпрограммы "Культурное наследие" муниципальной программы Шушенского района "Развитие культуры Шушенского района"</t>
  </si>
  <si>
    <t>0210010440</t>
  </si>
  <si>
    <t>Предоставление средств за содействие развитию налогового потенциала в рамках подпрограммы "Культурное наследие" муниципальной программы Шушенского района "Развитие культуры Шушенского района"</t>
  </si>
  <si>
    <t>0210077450</t>
  </si>
  <si>
    <t>Обеспечение деятельности (оказание услуг) подведомственных учреждений в рамках подпрограммы "Культурное наследие" муниципальной программы Шушенского района "Развитие культуры Шушенского района"</t>
  </si>
  <si>
    <t>Обеспечение жизнедеятельности подведомственных учреждений в рамках подпрограммы "Культурное наследие" муниципальной программы Шушенского района "Развитие культуры Шушенского района"</t>
  </si>
  <si>
    <t>Проведение культурно-просветительных мероприятий для детей в рамках подпрограммы "Культурное наследие" муниципальной программы Шушенского района "Развитие культуры Шушенского района"</t>
  </si>
  <si>
    <t>Оплата взносов на капитальный ремонт по помещениям в многоквартирных домах, стоящих на учете в казне муниципального образования "Шушенский район" или закрепленных за учреждениями на праве оперативного управления, в рамках подпрограммы "Культурное наследие" муниципальной программы Шушенского района "Развитие культуры Шушенского района"</t>
  </si>
  <si>
    <t>Поддержка отрасли культуры, за счет средств районного бюджета, в рамках подпрограммы "Культурное наследие" муниципальной программы Шушенского района "Развитие культуры Шушенского района"</t>
  </si>
  <si>
    <t>02100L5190</t>
  </si>
  <si>
    <t>Поддержка отрасли культуры в рамках подпрограммы "Культурное наследие" муниципальной программы Шушенского района "Развитие культуры Шушенского района"</t>
  </si>
  <si>
    <t>02100R5190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</si>
  <si>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</si>
  <si>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</si>
  <si>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0220010460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</si>
  <si>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в рамках подпрограммы "Культурное наследие" муниципальной программы Шушенского района "Развитие культуры Шушенского района"</t>
  </si>
  <si>
    <t>0210010460</t>
  </si>
  <si>
    <t>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</si>
  <si>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0220074490</t>
  </si>
  <si>
    <t>Расходы на финансирование создания и обеспечение деятельности муниципальных ресурсных центров поддержки общественных инициатив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</si>
  <si>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0220076400</t>
  </si>
  <si>
    <t>Предоставление средств за содействие развитию налогового потенциала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</si>
  <si>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0220077450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</si>
  <si>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</si>
  <si>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Расходы, связанные с подготовкой проведения фестиваля "МИР Сибири"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</si>
  <si>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Обеспечение жизнедеятельности подведомственных учреждений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</si>
  <si>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Расходы на обеспечение софинансирование субсидии на государственную поддержу комплексного развития муниципальных учреждений культуры и образовательных организация в области культуры, и проведение государственной экспертизы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</si>
  <si>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0220091800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</si>
  <si>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человек, за счет средств районного бюджета,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</si>
  <si>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02200L5580</t>
  </si>
  <si>
    <t>Поддержка отрасли культуры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</si>
  <si>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02200R5190</t>
  </si>
  <si>
    <t>02200R5580</t>
  </si>
  <si>
    <t>Государственная поддержка комплексного развития муниципальных учреждений культуры и образовательных организаций в области культурыза счет средств районного бюджета,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</si>
  <si>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02200S4490</t>
  </si>
  <si>
    <t>Предоставление средств за содействие развитию налогового потенциала, за счет средст районного бюджета,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</si>
  <si>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02200S7450</t>
  </si>
  <si>
    <t xml:space="preserve"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в рамках подпрограммы </t>
  </si>
  <si>
    <t>0230010420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</si>
  <si>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"Дополнительное образование в отрасли культура" муниципальной программы Шушенского района "Развитие культуры Шушенского района"</t>
  </si>
  <si>
    <t>0230078400</t>
  </si>
  <si>
    <t>Обеспечение деятельности (оказание услуг) подведомственных учреждений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</si>
  <si>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Обеспечение жизнедеятельности подведомственных учреждений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</si>
  <si>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0230091020</t>
  </si>
  <si>
    <t>Проведение мероприятий, направленных на выявление и поддержку одаренных детей: олимпиада, конференция, конкурсы, форум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</si>
  <si>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Проведение конкурсно-игровых мероприятий для детей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</si>
  <si>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Выезд учащихся детской художественной школы на пленэр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</si>
  <si>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Выезд обучающихся с концертами по району и поощрительная поездка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</si>
  <si>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 за счет средств районного бюджета, повышение их качества, в рамках подпрограммы "Дополнительное образование в отрасли культура" муниципальной программы Шушенского района "Развитие культуры Шушенского района"</t>
  </si>
  <si>
    <t>02300S8400</t>
  </si>
  <si>
    <t>Подпрограмма 4. "Обеспечение деятельности учреждений культуры Шушенского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</si>
  <si>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деятельности учреждений культуры Шушенского района" муниципальной программы Шушенского района "Развитие культуры Шушенского района"</t>
  </si>
  <si>
    <t>0240010210</t>
  </si>
  <si>
    <t xml:space="preserve">Расходы на организацию туристско-рекреационных зон на территории Красноярского края в рамках подпрограммы "Обеспечение деятельности учреждений культуры Шушенского района" муниципальной программы Шушенского района "Развитие </t>
  </si>
  <si>
    <t>0240074800</t>
  </si>
  <si>
    <t>Руководство и управление в сфере установленных функций органов местного самоуправления в рамках подпрограммы "Обеспечение деятельности учреждений культуры Шушенского района" муниципальной программы Шушенского района "Развитие культуры Шушенского района"</t>
  </si>
  <si>
    <t>122</t>
  </si>
  <si>
    <t>129</t>
  </si>
  <si>
    <t>Обеспечение деятельности (оказание услуг) подведомственных учреждений в рамках подпрограммы "Обеспечение деятельности учреждений культуры Шушенского района" муниципальной программы "Развитие культуры Шушенского района"</t>
  </si>
  <si>
    <t>0240092350</t>
  </si>
  <si>
    <t>Расходы на организацию туристско-рекреационных зон на территории Красноярского края, за счет средств районного бюджета, в рамках подпрограммы "Обеспечение деятельности учреждений культуры Шушенского района" муниципальной программы Шушенского района "Развитие культуры Шушенского района"</t>
  </si>
  <si>
    <t>02400S4200</t>
  </si>
  <si>
    <t>321</t>
  </si>
  <si>
    <t>632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</si>
  <si>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"Обеспечение проведения социально значимых мероприятий для жителей Шушенского района" муниципальной программы Шушенского района "Система социальной защиты населения Шушенского района"</t>
  </si>
  <si>
    <t>03300R0270</t>
  </si>
  <si>
    <t xml:space="preserve">Подпрограмма 4. "Старшее поколение" </t>
  </si>
  <si>
    <t>Проведение социально значимых мероприятий для Старшего поколения в рамках подпрограммы "Старшее поколение" муниципальной программы Шушенского района "Система социальной защиты населения Шушенского района"</t>
  </si>
  <si>
    <t>0340091720</t>
  </si>
  <si>
    <t>811</t>
  </si>
  <si>
    <t xml:space="preserve">Организация деятельности трудовых отрядов старшеклассников в рамках подпрограммы "Вовлечение молодежи Шушенского района в социальную практику" муниципальной программы Шушенского района "Молодежь Шушенского района в XXI </t>
  </si>
  <si>
    <t xml:space="preserve"> 05100S4560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</si>
  <si>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в рамках отдельных мероприятий муниципальной программы Шушенского района "Развитие физической культуры и спорта Шушенского района"</t>
  </si>
  <si>
    <t>0610010420</t>
  </si>
  <si>
    <t>Расходы на устройство плоскостных спортивных сооружений в сельской местности в рамках отдельных мероприятий муниципальной программы Шушенского района "Развитие физической культуры и спорта Шушенского района"</t>
  </si>
  <si>
    <t>0610074200</t>
  </si>
  <si>
    <t>Обеспечение деятельности (оказание услуг) подведомственных учреждений в рамках отдельных мероприятий муниципальной программы Шушенского района "Развитие физической культуры и спорта Шушенского района"</t>
  </si>
  <si>
    <t>Обеспечение деятельности муниципальных центров тестирования "Готов к труду и обороне" в рамках отдельных мероприятий муниципальной программы Шушенского района "Развитие физической культуры и спорта Шушенского района"</t>
  </si>
  <si>
    <t>0610090710</t>
  </si>
  <si>
    <t>Обеспечение жизнедеятельности подведомственных учреждений в рамках отдельных мероприятий муниципальной программы Шушенского района "Развитие физической культуры и спорта Шушенского района"</t>
  </si>
  <si>
    <t>Расходы для подготовки финальных соревнований краевых спортивных игр "Зима Красноярья" в рамках отдельных мероприятий муниципальной программы Шушенского района "Развитие физической культуры и спорта Шушенского района"</t>
  </si>
  <si>
    <t>0610091040</t>
  </si>
  <si>
    <t>Организация отдыха и оздоровления детей в рамках отдельных мероприятий муниципальной программы Шушенского района "Развитие физической культуры и спорта Шушенского района"</t>
  </si>
  <si>
    <t>0610091580</t>
  </si>
  <si>
    <t>Расходы на устройство плоскостных спортивных сооружений в сельской местности, за счет средств районного бюджета, в рамках отдельных мероприятий муниципальной программы Шушенского района "Развитие физической культуры и спорта Шушенского района"</t>
  </si>
  <si>
    <t>06100S4200</t>
  </si>
  <si>
    <t>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</t>
  </si>
  <si>
    <t>Расходы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</t>
  </si>
  <si>
    <t>Обеспечение деятельности (оказание услуг) подведомственных учреждений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</t>
  </si>
  <si>
    <t>Расходы на частичное финансирование (возмещение) расходов на содержание единых дежурно-диспетчерских служб муниципальных образований Красноярского края, за счет средств районного бюджета,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</t>
  </si>
  <si>
    <t>Изготовление стендов "Нет терроризму! Нет экстремизму!" в рамках подпрограммы "Комплексные меры противодействия терроризму и экстремизму" муниципальной программы Шушенского "Защита населения и территорий Шушенского района от чрезвычайных ситуаций природного и техногенного характера"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</si>
  <si>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Шушенского района "Развитие агропромышленного комплекса и сельских территорий Шушенского района"</t>
  </si>
  <si>
    <t>Руководство и управление в сфере установленных функций органов местного самоуправления в рамках отдельных мероприятий муниципальной программы Шушенского района "Развитие агропромышленного комплекса и сельских территорий Шушенского района"</t>
  </si>
  <si>
    <t>Организация, проведение районных конкурсов, выставок, трудовых соревнований в агропромышленном комплексе в рамках отдельных мероприятий муниципальной программы Шушенского района "Развитие агропромышленного комплекса и сельских территорий Шушенского района"</t>
  </si>
  <si>
    <t>Расходы на возмещение части затрат на уплату процентов по кредитам и (или) займам, полученным на развитие малых форм хозяйствования, в рамках отдельных мероприятий муниципальной программы Шушенского района "Развитие агропромышленного комплекса и сельских территорий Шушенского района"</t>
  </si>
  <si>
    <t>08100R543Б</t>
  </si>
  <si>
    <t>Расходы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местности, в рамках подпрограммы "Улучшение жилищных условий молодых семей и молодых специалистов в сельской местности" муниципальной программы Шушенского района "Развитие агропромышленного комплекса и сельских территорий Шушенского района"</t>
  </si>
  <si>
    <t>0820074530</t>
  </si>
  <si>
    <t>Приобретение жилых помещений для предоставления молодым семьям и молодым специалистам (участникам программы) по договорам найма в рамках подпрограммы "Улучшение жилищных условий молодых семей и молодых специалистов в сельской местности" муниципальной программы Шушенского района "Развитие агропромышленного комплекса и сельских территорий Шушенского района"</t>
  </si>
  <si>
    <t>08200L0183</t>
  </si>
  <si>
    <t>Реализация мероприятий федеральной целевой программы «Устойчивое развитие сельских территорий на 2014-2017 годы и на период до 2020 года» за счет средств федерального бюджета в рамках подпрограммы "Улучшение жилищных условий молодых семей и молодых специалистов в сельской местности" муниципальной программы Шушенского района "Развитие агропромышленного комплекса и сельских территорий Шушенского района"</t>
  </si>
  <si>
    <t>08200R0180</t>
  </si>
  <si>
    <t>Расходы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местности, за счет средств районного бюджета, в рамках подпрограммы "Улучшение жилищных условий молодых семей и молодых специалистов в сельской местности" муниципальной программы Шушенского района "Развитие агропромышленного комплекса и сельских территорий Шушенского района"</t>
  </si>
  <si>
    <t>08200S4530</t>
  </si>
  <si>
    <t>0910075080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</si>
  <si>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Шушенского района" муниципальной программы Шушенского района "Развитие транспортной системы"</t>
  </si>
  <si>
    <t>0910075090</t>
  </si>
  <si>
    <t>Проведение мероприятий, направленных на обеспечение безопасного участия детей в дорожном движении, в рамках подпрограммы «Безопасность дорожного движения в Шушенском районе» муниципальной программы Шушенского района «Развитие транспортной системы»</t>
  </si>
  <si>
    <t>Расходы на реализацию мероприятий, направленных на повышение безопасности дорожного движения, в рамках подпрограммы "Безопасность дорожного движения в Шушенском районе" муниципальной программы Шушенского района "Развитие транспортной системы"</t>
  </si>
  <si>
    <t>0930074920</t>
  </si>
  <si>
    <t>Проведение мероприятий и конкурсов, направленных на повышение безопасности дорожного движения среди детей и подростков района в рамках подпрограммы "Безопасность дорожного движения в Шушенском районе" муниципальной программы Шушенского района "Развитие транспортной системы"</t>
  </si>
  <si>
    <t>Проведение мероприятий, направленных на обеспечение безопасного участия детей в дорожном движении, за счет средств районного бюджета, в рамках подпрограммы «Безопасность дорожного движения в Шушенском районе» муниципальной программы Шушенского района «Развитие транспортной системы»</t>
  </si>
  <si>
    <t xml:space="preserve">Подпрограмма 1. "Модернизация, реконструкция и капитальный ремонт объектов коммунальной инфраструктуры муниципального образования "Шушенский район" </t>
  </si>
  <si>
    <t>Расходы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муниципального образования "Шушенский район" муниципальной программы Шушенского района "Реформирование и модернизация жилищно - коммунального хозяйства и повышение энергетической эффективности"</t>
  </si>
  <si>
    <t xml:space="preserve"> 10300S5710</t>
  </si>
  <si>
    <t>Реализация отдельных мер по обеспечению ограничения платы граждан за коммунальные услуги в рамках отдельных мероприятий муниципальной программы Шушенского района "Реформирование и модернизация жилищно - коммунального хозяйства и повышение энергетической эффективности"</t>
  </si>
  <si>
    <t xml:space="preserve"> 1040075700</t>
  </si>
  <si>
    <t xml:space="preserve">Капитальный ремонт гидротехнических сооружений, за счет средств районного бюджета, в рамках подпрограммы "Использование и охрана водных ресурсов" муниципальной программы Шушенского района "Охрана окружающей среды, </t>
  </si>
  <si>
    <t xml:space="preserve"> 12100L016Б</t>
  </si>
  <si>
    <t>Мероприятия в области обеспечения капитального ремонта, реконструкции и строительства гидротехнических сооружений в рамках подпрограммы "Использование и охрана водных ресурсов" муниципальной программы Шушенского района "Охрана окружающей среды, воспроизводство природных ресурсов"</t>
  </si>
  <si>
    <t>12100R0160</t>
  </si>
  <si>
    <t>Мероприятия по землеустройству и землепользованию в рамках подпрограммы "Обращение с отходами на территории Шушенского района" муниципальной программы Шушенского района "Охрана окружающей среды, воспроизводство природных ресурсов"</t>
  </si>
  <si>
    <t>1220090910</t>
  </si>
  <si>
    <t>Расходы на осуществление передаваемых полномочий в части участия в организации деятельности по обработке, утилизации, обезвреживанию, захоронению твердых коммунальных отходов на территориях поселений Шушенского района в рамках подпрограммы "Обращение с отходами на территории Шушенского района" муниципальной программы Шушенского района "Охрана окружающей среды, воспроизводство природных ресурсов"</t>
  </si>
  <si>
    <t>1220091120</t>
  </si>
  <si>
    <t>Оказание услуг по размещению твердых бытовых отходов на полигоне ТБО поселка Шушенское в рамках подпрограммы "Обращение с отходами на территории Шушенского района" муниципальной программы Шушенского района "Охрана окружающей среды, воспроизводство природных ресурсов"</t>
  </si>
  <si>
    <t>1220091230</t>
  </si>
  <si>
    <t>Предоставление социальных выплат молодым семьям в рамках подпрограммы "Обеспечение жильем молодых семей в Шушенском районе" муниципальной программы Шушенского района "Создание условий для обеспечения доступным и комфортным жильем граждан Шушенского района"</t>
  </si>
  <si>
    <t>13200L0200</t>
  </si>
  <si>
    <t xml:space="preserve"> 13200R0200</t>
  </si>
  <si>
    <t>Подпрограмма 1. "Обеспечение жильем молодых семей в Шушенском районе"</t>
  </si>
  <si>
    <t>Подпрограмма 2. "Территориальное планирование, градостроительное зонирование и документация по планировке территории Шушенского района"</t>
  </si>
  <si>
    <t>Расходы на актуализацию документов территориального планирования и градостроительного зонирования муниципальных образований в рамках подпрограммы "Территориальное планирование, градостроительное зонирование и документация по планировке территории Шушенского района" муниципальной программы Шушенского района "Создание условий для обеспечения доступным и комфортным жильем граждан Шушенского района"</t>
  </si>
  <si>
    <t>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"Территориальное планирование, градостроительное зонирование и документация по планировке территории Шушенского района" муниципальной программы Шушенского района "Создание условий для обеспечения доступным и комфортным жильем граждан Шушенского района"</t>
  </si>
  <si>
    <t>1330091620</t>
  </si>
  <si>
    <t>Расходы на актуализацию документов территориального планирования и градостроительного зонирования муниципальных образований, за счет средств районного бюджета, в рамках подпрограммы "Территориальное планирование, градостроительное зонирование и документация по планировке территории Шушенского района" муниципальной программы Шушенского района "Создание условий для обеспечения доступным и комфортным жильем граждан Шушенского района"</t>
  </si>
  <si>
    <t>Предоставление ежемесячной денежной компенсации расходов на оплату площади жилых помещений, занимаемых медицинскими работниками по договору найма (аренды) в рамках отдельных мероприятий муниципальной программы Шушенского района "Создание условий для обеспечения доступным и комфортным жильем граждан Шушенского района"</t>
  </si>
  <si>
    <t>Конкурс на выполнение муниципальных услуг среди социально ориентированных некоммерческих организаций в рамках отдельных мероприятий муниципальной программы Шушенского района "Развитие и поддержка социально ориентированных некоммерческих организаций Шушенского района"</t>
  </si>
  <si>
    <t>1410091370</t>
  </si>
  <si>
    <t>Обеспечение питанием детей, обучающихся в муниципальных и негосударственных образовательных организациях, реализующих основные обОбеспечение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района"щеобразовательные программы, без взимания платы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</si>
  <si>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"Искусство и народное творчество" муниципальной программы Шушенского района "Развитие культуры Шушенского района"рсональные выплаты, устанавливаемые в целях повышения оплаты труда молодым специалистам</t>
  </si>
  <si>
    <t>Проведение конкурсно-игровых мероприятий для детей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</si>
  <si>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Проведение мероприятий и участие в фестивалях и конкурсах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</si>
  <si>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Оплата взносов на капитальный ремонт по помещениям в многоквартирных домах, стоящих на учете в казне муниципального образования "Шушенский район" или закрепленных за учреждениями на праве оперативного управления,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</si>
  <si>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</si>
  <si>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</si>
  <si>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Расходы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Шушенского района" муниципальной программы Шушенского района "Молодежь Шушенского района в XXI веке"</t>
  </si>
  <si>
    <t xml:space="preserve"> "Старшее поколение" </t>
  </si>
  <si>
    <t xml:space="preserve">Расходы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отдельных мероприятий муниципальной программы Шушенского </t>
  </si>
  <si>
    <t>Примечание</t>
  </si>
  <si>
    <t>Плановый период</t>
  </si>
  <si>
    <t>январь - июнь</t>
  </si>
  <si>
    <t>январь-сентябрь</t>
  </si>
  <si>
    <t>1-ый год</t>
  </si>
  <si>
    <t>2-ой год</t>
  </si>
  <si>
    <t>0110010470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</si>
  <si>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</si>
  <si>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0110010480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</si>
  <si>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мунципальных спортивных школ, спортивных школ олимпийского резерва, реализующих программы спортивной подготовки,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</si>
  <si>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0110073970</t>
  </si>
  <si>
    <t>Расходы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</si>
  <si>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0110076490</t>
  </si>
  <si>
    <t>Расходы по обеспечению отдыха и оздоровления детей в рамках подпрограммы «Развитие дошкольного, общего и дополнительного образования» муниципальной программы Шушенского района «Развитие образования Шушенского района»</t>
  </si>
  <si>
    <t>01100S397Г  01100S3970</t>
  </si>
  <si>
    <t>01100S8400</t>
  </si>
  <si>
    <t>0120010470</t>
  </si>
  <si>
    <t>Средства на повышение размеров оплаты труда работников бюджетной сферы Красноярского края с 1 января 2018 года на 4 процента в рамках отдельных мероприятий муниципальной программы Шушенского района "Развитие образования Шушенского района"</t>
  </si>
  <si>
    <t>Отдельное мероприятие 1</t>
  </si>
  <si>
    <t>Отдельное мероприятие 2</t>
  </si>
  <si>
    <t>012001047А</t>
  </si>
  <si>
    <t>Средства на повышение размеров оплаты труда работников бюджетной сферы Красноярского края с 1 января 2018 года на 4 процента (выборных должностных лиц, лиц, замещающих иные муниципальные должности, и муниципальных служащих), в рамках отдельных мероприятий муниципальной программы Шушенского района "Развитие образования Шушенского района"</t>
  </si>
  <si>
    <t>0210010470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</si>
  <si>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"Культурное наследие" муниципальной программы Шушенского района "Развитие культуры Шушенского района"</t>
  </si>
  <si>
    <t>Средства на увеличение размера оплаты труда работников учреждений культуры, подведомственных муниципальным органам управления в области культуры, в рамках подпрограммы "Культурное наследие" муниципальной программы "Развитие культуры Шушенского района"</t>
  </si>
  <si>
    <t>0210010490</t>
  </si>
  <si>
    <t>0220010470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</si>
  <si>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</si>
  <si>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0220010490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</si>
  <si>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в рамках подпрограммы "Искусство и народное творчество" муниципальной программы "Развитие культуры Шушенского района"</t>
  </si>
  <si>
    <t>0220087000</t>
  </si>
  <si>
    <t>Расходы на осуществление передаваемых полномочий по созданию условий для организации досуга и обеспечения жителей поселения услугами организаций культуры в рамках подпрограммы "Искусство и народное творчество" муниципальной программы "Развитие культуры Шушенского района"</t>
  </si>
  <si>
    <t>0230010470</t>
  </si>
  <si>
    <t xml:space="preserve">Средства на повышение размеров оплаты труда работников бюджетной сферы Красноярского края с 1 января 2018 года на 4 процента в рамках подпрограммы "Дополнительное образование в отрасли культуры" муниципальной программы Шушенского </t>
  </si>
  <si>
    <t>0230010480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</si>
  <si>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мунципальных спортивных школ, спортивных школ олимпийского резерва, реализующих программы спортивной подготовки,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</si>
  <si>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0240010470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</si>
  <si>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"Обеспечение деятельности учреждений культуры Шушенского района" муниципальной программы Шушенского района "Развитие культуры Шушенского района"</t>
  </si>
  <si>
    <t>024001047А</t>
  </si>
  <si>
    <t>Средства на повышение размеров оплаты труда работников бюджетной сферы Красноярского края с 1 января 2018 года на 4 процента (выборных должностных лиц, лиц, замещающих иные муниципальные должности, и муниципальных служащих), в рамках подпрограммы "Обеспечение деятельности учреждений культуры Шушенского района" муниципальной программы Шушенского района "Развитие культуры Шушенского района"</t>
  </si>
  <si>
    <t>0240091890</t>
  </si>
  <si>
    <t>Погашение кредиторской задолженности за 2017 год по расходам на организацию туристко-рекреационных зон на территории Красноярского края в рамках подпрограммы "Обеспечение деятельности учреждений культуры Шушенского района" муниципальной программы Шушенского района "Развитие культуры Шушенского района"</t>
  </si>
  <si>
    <t>632, 634</t>
  </si>
  <si>
    <t>810, 811</t>
  </si>
  <si>
    <t>0510010470</t>
  </si>
  <si>
    <t>Средства на повышение размеров оплаты труда работников бюджетной сферы Красноярского края с 1 января 2018 года на 4 процента в рамках подпрограммы "Вовлечение молодежи Шушенского района в социальную практику" муниципальной программы Шушенского района "Молодежь Шушенского района в XXI веке"</t>
  </si>
  <si>
    <t>0510091010</t>
  </si>
  <si>
    <t>Обеспечение жизнедеятельности подведомственных учреждений в рамках подпрограммы "Вовлечение молодежи Шушенского района в социальную практику" муниципальной программы Шушенского района "Молодежь Шушенского района в XXI веке"</t>
  </si>
  <si>
    <t>0110075530</t>
  </si>
  <si>
    <t>Расходы, направленные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</si>
  <si>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01100L0271</t>
  </si>
  <si>
    <t>Расходы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населения, за счет средств районного бюджета, в рамках подпрограммы "развитие дошкольного, общего и дополнительного образования детей" муниципальной программы Шушенского района "Развитие образования Шушенского района"</t>
  </si>
  <si>
    <t>01100R0271</t>
  </si>
  <si>
    <t>01100S5530</t>
  </si>
  <si>
    <t>Расходы, направленные на сохранение и развитие материально-технической базы муниципальных загородных оздоровительных лагерей, за счет средств районного бюджета,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</si>
  <si>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>0120010400</t>
  </si>
  <si>
    <t>Средства на повышение размеров оплаты труда отдельным категориям работников бюджетной сферы Красноярского края в рамках отдельных мероприятий муниципальной программы Шушенского района "Развитие образования Шушенского района"</t>
  </si>
  <si>
    <t>Осуществление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за счет средств районного бюджета, в рамках подпрограммы "Развитие дошкольного, общего и дополнительного образования" муниципальной программы Шушенского района "Развитие образования Шушенского района"</t>
  </si>
  <si>
    <t xml:space="preserve">Отдельное мероприятие </t>
  </si>
  <si>
    <t>Отдельное мероприятие</t>
  </si>
  <si>
    <t>0220021380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</si>
  <si>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"Искусство и народное творчество" муниципальной программы "Развитие культуры Шушенского района"</t>
  </si>
  <si>
    <t>0220074800</t>
  </si>
  <si>
    <t>Расходы на организацию туристско-рекреационных зон на территории Красноярского края в рамках подпрограммы "Обеспечение деятельности учреждений культуры Шушенского района" муниципальной программы Шушенского района "Развитие культуры Шушенского района"</t>
  </si>
  <si>
    <t>0220074810</t>
  </si>
  <si>
    <t>Расходы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подпрограммы"Искусство и народное творчество" муниципальной программы Шушенского района "Развитие культуры Шушенского района"</t>
  </si>
  <si>
    <t>02200L4670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</si>
  <si>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человек, за счет средств районного бюджета,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</si>
  <si>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02200L5190</t>
  </si>
  <si>
    <t>Поддержка отрасли культуры, за счет средств районного бюджета,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</si>
  <si>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02200R4670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</si>
  <si>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"Искусство и народное творчество" муниципальной программы Шушенского района "Развитие культуры Шушенского района"</t>
  </si>
  <si>
    <t>02200S1380</t>
  </si>
  <si>
    <t>Государственная поддержка художественных народных ремесел и декоративно-прикладного искусства на территории Красноярского края за счет средств районного бюджета в рамках подпрограммы "Искусство и народное творчество" муниципальной программы "Развитие культуры Шушенского района"</t>
  </si>
  <si>
    <t>02200S4800</t>
  </si>
  <si>
    <t>02200S4810</t>
  </si>
  <si>
    <t>Расходы на реализацию социокультурных проектов муниципальными учреждениями культуры и образовательными организациями в области культуры, за счет средств районного бюджета, в рамках подпрограммы"Искусство и народное творчество" муниципальной программы Шушенского района "Развитие культуры Шушенского района"</t>
  </si>
  <si>
    <t>0230074810</t>
  </si>
  <si>
    <t>Расходы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подпрограммы"Дополнительное образование в отрасли культуры" муниципальной программы Шушенского района "Развитие культуры Шушенского района"</t>
  </si>
  <si>
    <t>Оплата взносов на капитальный ремонт по помещениям в многоквартирных домах, стоящих на учете в казне муниципального образования "Шушенский район" или закрепленных за учреждениями на праве оперативного управления,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</si>
  <si>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02300L5190</t>
  </si>
  <si>
    <t>Поддержка отрасли культуры, за счет средств районного бюджета,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</si>
  <si>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Поддержка отрасли культуры в рамках подпрограммы "Дополнительное образование в отрасли культуры" муниципальной программы Шушенского района "Развитие культуры Шушенского района"</t>
  </si>
  <si>
    <t>02300R5190</t>
  </si>
  <si>
    <t>02300S4810</t>
  </si>
  <si>
    <t>Расходы на реализацию социокультурных проектов муниципальными учреждениями культуры и образовательными организациями в области культуры, за счет средств районного бюджета, в рамках подпрограммы"Дополнительное образование в отрасли культуры" муниципальной программы Шушенского района "Развитие культуры Шушенского района"</t>
  </si>
  <si>
    <t>0240010400</t>
  </si>
  <si>
    <t>Средства на повышение размеров оплаты труда отдельным категориям работников бюджетной сферы Красноярского края в рамках подпрограммы "Обеспечение деятельности учреждений культуры Шушенского района" муниципальной программы Шушенского района "Развитие культуры Шушенского района"</t>
  </si>
  <si>
    <t>0410091320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</si>
  <si>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прозводства товаров (работ, услуг), в рамках отдельных мероприятий муниципальной программы Шушенского района "Развитие малого и среднего предпринимательства на территории района"</t>
  </si>
  <si>
    <t>1101</t>
  </si>
  <si>
    <t>Средства на повышение размеров оплаты труда работников бюджетной сферы Красноярского края с 1 января 2018 года на 4 процента в рамках отдельных мероприятий муниципальной программы Шушенского района "Развитие физической культуры и спорта Шушенского района"</t>
  </si>
  <si>
    <t>0610010470</t>
  </si>
  <si>
    <t>0610010480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</si>
  <si>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мунципальных спортивных школ, спортивных школ олимпийского резерва, реализующих программы спортивной подготовки, в рамках отдельных мероприятий муниципальной программы Шушенского района "Развитие физической культуры и спорта Шушенского района"</t>
  </si>
  <si>
    <t>0610091250</t>
  </si>
  <si>
    <t>Подготовка спортивных сооружений для проведения ХХ летних спортивных игр "Сельская нива Красноярья" в рамках отдельных мероприятий муниципальной программы Шушенского района "Развитие физической культуры и спорта Шушенского района"</t>
  </si>
  <si>
    <t>06100S4180</t>
  </si>
  <si>
    <t>Расходы на создание новых и поддержку действующих спортивных клубов по месту жительства, за счет средств районного бюджета, в рамках отдельных мероприятий муниципальной программы Шушенского района "Развитие физической культуры и спорта Шушенского района"</t>
  </si>
  <si>
    <t>0610074180</t>
  </si>
  <si>
    <t>Расходы на создание новых и поддержку действующих спортивных клубов по месту жительства в рамках отдельных мероприятий муниципальной программы Шушенского района "Развитие физической культуры и спорта Шушенского района"</t>
  </si>
  <si>
    <t>0710010210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</si>
  <si>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</t>
  </si>
  <si>
    <t>0710010470</t>
  </si>
  <si>
    <t>Средства на повышение размеров оплаты труда работников бюджетной сферы Красноярского края с 1 января 2018 года на 4 процента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</t>
  </si>
  <si>
    <t>Мероприятия по информационному обеспечению населения в области профилактики наркомании в рамках подпрограммы "Профилактика наркомании на территории Шушенского района" муниципальной программы Шушенского района "Развитие агропромышленного комплекса и сельских территорий Шушенского района"</t>
  </si>
  <si>
    <t>Подпрограмма "Профилактика наркомании на территории Шушенского района"</t>
  </si>
  <si>
    <t>0830091080</t>
  </si>
  <si>
    <t>0910073950</t>
  </si>
  <si>
    <t>Расходы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"Дороги Шушенского района" муниципальной программы Шушенского района "Развитие транспортной системы"</t>
  </si>
  <si>
    <t>Приобретение бланков карты маршрута и бланков свидетельств об осуществлении перевозок по муниципальному маршруту регулярных перевозок в рамках подпрограммы "Развитие транспортного комплекса" муниципальной программы Шушенского района Развитие транспортной системы"</t>
  </si>
  <si>
    <t>0920091440</t>
  </si>
  <si>
    <t>Подпрограмма 3. "Повышение безопасности дорожного движения в Шушенском районе"</t>
  </si>
  <si>
    <t>1030091560</t>
  </si>
  <si>
    <t>Разработка проектно-сметной документации и получение положительного заключения по проверке достоверности определения сметной стоимости объектов капитального строительства по проектной документации на капитальный ремонт объектов коммунальной инфраструктуры в рамках подпрограммы "Модернизация, реконструкция и капитальный ремонт объектов коммунальной инфраструктуры муниципального образования "Шушенский район" муниципальной программы Шушенского района "Реформирование и модернизация жилищно - коммунального хозяйства и повышение энергетической эффективности"</t>
  </si>
  <si>
    <t>0504</t>
  </si>
  <si>
    <t>810,811</t>
  </si>
  <si>
    <t>1120010470</t>
  </si>
  <si>
    <t xml:space="preserve">Средства на повышение размеров оплаты труда работников бюджетной сферы Красноярского края с 1 января 2018 года на 4 процента в рамках подпрограммы "Обеспечение реализации муниципальной программы и прочие мероприятия" </t>
  </si>
  <si>
    <t>Расходы по монтажу насосов насосной станции гидротехнических сооружений инженерной защиты на р. Енисей пгт. Шушенское в рамках подпрограммы "Использование и охрана водных ресурсов" муниципальной программы Шушенского района "Охрана окружающей среды, воспроизводство природных ресурсов"</t>
  </si>
  <si>
    <t>1210091150</t>
  </si>
  <si>
    <t>122091210</t>
  </si>
  <si>
    <t>Ликвидация несанкционированной свалки пгт. Шушенского в рамках подпрограммы "Обращение с отходами на территории Шушенского района" муниципальной программы Шушенского района "Охрана окружающей среды, воспроизводство природных ресурсов"</t>
  </si>
  <si>
    <t>13200L4970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</si>
  <si>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Шушенском районе" муниципальной программы Шушенского района "Создание условий для обеспечения доступным и комфортным жильем граждан Шушенского района"</t>
  </si>
  <si>
    <t xml:space="preserve"> 13200R4970</t>
  </si>
  <si>
    <t>1330074660</t>
  </si>
  <si>
    <t>1330091640</t>
  </si>
  <si>
    <t>13300S4660</t>
  </si>
  <si>
    <t>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территории, за счет средств районного бюджета, в рамках подпрограммы "Территориальное планирование, градостроительное зонирование и документация по планировке территории Шушенского района" муниципальной программы Шушенского района "Создание условий для обеспечения доступным и комфортным жильем граждан Шушенского района"</t>
  </si>
  <si>
    <t>Проведение семинаров для социально ориентированных некоммерческих организаций в рамках отдельных мероприятий муниципальной программы Шушенского района "Развитие и поддержка социально ориентированных некоммерческих организаций Шушенского района"</t>
  </si>
  <si>
    <t>1410091360</t>
  </si>
  <si>
    <t>Подпрограмма  "Комплексные меры противодействия терроризму и экстремизму"</t>
  </si>
  <si>
    <t>Изготовление стендов "Нет терроризму! Нет экстремизму!" в рамках подпрограммы "Комплексные меры противодействия терроризму и экстремизму" муниципальной программы Шушенского района "Профилактика правонарушений, укрепление общественного порядка и общественной безопасности на территории Шушенского района"</t>
  </si>
  <si>
    <t>1510091840</t>
  </si>
  <si>
    <t>Подпрограмма  "Безопасность дорожного движения в Шушенском районе"</t>
  </si>
  <si>
    <t>Проведение мероприятий и конкурсов, направленных на повышение безопасности дорожного движения среди детей и подростков района в рамках подпрограммы "Безопасность дорожного движения в Шушенском районе" муниципальной программы Шушенского района "Профилактика правонарушений, укрепление общественного порядка и общественной безопасности на территории Шушенского района"</t>
  </si>
  <si>
    <t>1520091390</t>
  </si>
  <si>
    <t>Выплата поощрения гражданам, оказывающим содействие полиции в охране общественного порядка в рамках отдельных мероприятий муниципальной программы Шушенского района "Профилактика правонарушений, укрепление общественного порядка и общественной безопасности на территории Шушенского района"</t>
  </si>
  <si>
    <t>1530091470</t>
  </si>
  <si>
    <t>Январь-март</t>
  </si>
  <si>
    <t>Январь-июнь</t>
  </si>
  <si>
    <t>Январь-сентябрь</t>
  </si>
  <si>
    <t>Муниципальная программа</t>
  </si>
  <si>
    <t>Отдельное мероприятие 3</t>
  </si>
  <si>
    <t>Отдельное мероприятие 4</t>
  </si>
  <si>
    <t>Отдельное мероприятие 5</t>
  </si>
  <si>
    <t>Отдельное мероприятие 6</t>
  </si>
  <si>
    <t>Отдельное мероприятие 7</t>
  </si>
  <si>
    <t>Отдельное мероприятие 8</t>
  </si>
  <si>
    <t>Отдельное мероприятие 9</t>
  </si>
  <si>
    <t>Отдельное мероприятие 10</t>
  </si>
  <si>
    <t>Отдельное мероприятие 11</t>
  </si>
  <si>
    <t xml:space="preserve">"Развитие дошкольного, общего и дополнительного образования" </t>
  </si>
  <si>
    <t>Мероприятие программы 10</t>
  </si>
  <si>
    <t>Мероприятие программы 11</t>
  </si>
  <si>
    <t xml:space="preserve"> "Обеспечение деятельности учреждений культуры Шушенского района"</t>
  </si>
  <si>
    <t>Реализация мероприятий, предусмотренных муниципальными программами развития субъектов малого и среднего предпринимательства, в рамках отдельных мероприятий муниципальной программы Шушенского района "Развитие малого и среднего предпринимательства на территории района"</t>
  </si>
  <si>
    <t>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предпринимательской деятельности в рамках отдельных мероприятий муниципальной программы Шушенского района "Развитие малого и среднего предпринимательства на территории района"</t>
  </si>
  <si>
    <t>Отдельное мероприятие 12</t>
  </si>
  <si>
    <t>Отдельное мероприятие 13</t>
  </si>
  <si>
    <t>Отдельное мероприятие 14</t>
  </si>
  <si>
    <t>Отдельное мероприятие  1</t>
  </si>
  <si>
    <t xml:space="preserve"> "Комплексные меры противодействия терроризму и экстремизму"</t>
  </si>
  <si>
    <t>Подпрграмма</t>
  </si>
  <si>
    <t xml:space="preserve"> "Профилактика наркомании на территории Шушенского района"</t>
  </si>
  <si>
    <t>Подпрграмма 1</t>
  </si>
  <si>
    <t>Подпрграмма 2</t>
  </si>
  <si>
    <t>"Повышение безопасности дорожного движения в Шушенском районе"</t>
  </si>
  <si>
    <t xml:space="preserve"> "Безопасность дорожного движения в Шушенском районе"</t>
  </si>
  <si>
    <t xml:space="preserve"> 0310006400</t>
  </si>
  <si>
    <t>851,852, 853</t>
  </si>
  <si>
    <t>121,122, 129</t>
  </si>
  <si>
    <t>243, 244, 414</t>
  </si>
  <si>
    <t>рублей</t>
  </si>
  <si>
    <t>"Развитие образования Шушенского района"</t>
  </si>
  <si>
    <t>"Развитие культуры Шушенского района"</t>
  </si>
  <si>
    <t>"Система социальной защиты населения Шушенского района"</t>
  </si>
  <si>
    <t>«Развитие малого и среднего предпринимательства на территории района»</t>
  </si>
  <si>
    <t>"Молодежь Шушенского района в XXI"</t>
  </si>
  <si>
    <t xml:space="preserve"> "Развитие физической культуры и спорта Шушенского района"</t>
  </si>
  <si>
    <t>"Защита населения и территорий Шушенского района от чрезвычайных ситуаций природного и техногенного характера"</t>
  </si>
  <si>
    <t>"Развитие агропромышленного комплекса и сельских территорий Шушенского района"</t>
  </si>
  <si>
    <t>"Развитие транспортной системы"</t>
  </si>
  <si>
    <t>"Реформирование и модернизация жилищно - коммунального хозяйства и повышение энергетической эффективности"</t>
  </si>
  <si>
    <t>«Управление муниципальными финансами»</t>
  </si>
  <si>
    <t>"Охрана окружающей среды, восроизводство природных ресурсов"</t>
  </si>
  <si>
    <t>«Создание условий для обеспечения доступным и комфортным жильем граждан Шушенского района»</t>
  </si>
  <si>
    <t>«Развитие и поддержка социально ориентированных некомерческих организаций Шушенского района»</t>
  </si>
  <si>
    <t xml:space="preserve">"Профилактика правонарушений, укрепление общественного порядка и общественной безопасности на территории Шушенского района" </t>
  </si>
  <si>
    <t>Объем финансирования, тыс.руб.</t>
  </si>
  <si>
    <t>текущий год (2018)</t>
  </si>
  <si>
    <t>Отчет об использовании бюджетных ассигнований</t>
  </si>
  <si>
    <t>по источникам и направлениям расходования средств</t>
  </si>
  <si>
    <t>и муниципального заказа</t>
  </si>
  <si>
    <t>О.В. Хорошавина</t>
  </si>
  <si>
    <t>Дрепак Иван Владимирович</t>
  </si>
  <si>
    <t>телефон (39139) 3-15-51</t>
  </si>
  <si>
    <t>Начальник отдела экономического развития</t>
  </si>
  <si>
    <t>"Развитие физической культуры и спорта Шушенского района"</t>
  </si>
  <si>
    <t>«Равитие и поддержка социально ориентированных некомерческих организаций шушенского района"</t>
  </si>
  <si>
    <t>«Профилактика правонарушений, укрепление общественного порядка и общественной безопасности на территории Шушенского района"</t>
  </si>
  <si>
    <t>Расходы, тыс.руб.</t>
  </si>
  <si>
    <t>сводная бюджетная роспись</t>
  </si>
  <si>
    <t>кассовое исполнение</t>
  </si>
  <si>
    <t>Отчет об использовании бюджетных ассигнований на реализацию муниципальных программ Шушенского района</t>
  </si>
  <si>
    <t>(с расшифровкой по ответственным исполнителям, соисполнителям, подпрограммам и мероприятиям)</t>
  </si>
</sst>
</file>

<file path=xl/styles.xml><?xml version="1.0" encoding="utf-8"?>
<styleSheet xmlns="http://schemas.openxmlformats.org/spreadsheetml/2006/main">
  <numFmts count="1">
    <numFmt numFmtId="164" formatCode="#,##0.000"/>
  </numFmts>
  <fonts count="1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49" fontId="0" fillId="0" borderId="0" xfId="0" applyNumberFormat="1"/>
    <xf numFmtId="164" fontId="0" fillId="0" borderId="0" xfId="0" applyNumberFormat="1"/>
    <xf numFmtId="0" fontId="1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/>
    <xf numFmtId="164" fontId="2" fillId="2" borderId="1" xfId="0" applyNumberFormat="1" applyFont="1" applyFill="1" applyBorder="1"/>
    <xf numFmtId="0" fontId="1" fillId="2" borderId="0" xfId="0" applyFont="1" applyFill="1"/>
    <xf numFmtId="49" fontId="1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/>
    <xf numFmtId="49" fontId="1" fillId="2" borderId="1" xfId="0" applyNumberFormat="1" applyFont="1" applyFill="1" applyBorder="1" applyAlignment="1">
      <alignment horizontal="center" vertical="top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Fill="1"/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/>
    <xf numFmtId="0" fontId="1" fillId="0" borderId="1" xfId="0" applyFont="1" applyBorder="1"/>
    <xf numFmtId="0" fontId="1" fillId="2" borderId="1" xfId="0" applyFont="1" applyFill="1" applyBorder="1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4" fontId="1" fillId="0" borderId="1" xfId="0" applyNumberFormat="1" applyFont="1" applyBorder="1"/>
    <xf numFmtId="49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Fill="1" applyBorder="1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4" fontId="1" fillId="0" borderId="1" xfId="0" applyNumberFormat="1" applyFont="1" applyFill="1" applyBorder="1" applyAlignment="1"/>
    <xf numFmtId="4" fontId="1" fillId="0" borderId="1" xfId="0" applyNumberFormat="1" applyFont="1" applyBorder="1" applyAlignment="1"/>
    <xf numFmtId="49" fontId="1" fillId="0" borderId="1" xfId="0" applyNumberFormat="1" applyFont="1" applyFill="1" applyBorder="1" applyAlignment="1">
      <alignment vertical="top"/>
    </xf>
    <xf numFmtId="4" fontId="2" fillId="2" borderId="1" xfId="0" applyNumberFormat="1" applyFont="1" applyFill="1" applyBorder="1"/>
    <xf numFmtId="4" fontId="1" fillId="2" borderId="1" xfId="0" applyNumberFormat="1" applyFont="1" applyFill="1" applyBorder="1"/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right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Fill="1" applyBorder="1" applyAlignment="1">
      <alignment horizontal="center"/>
    </xf>
    <xf numFmtId="4" fontId="0" fillId="0" borderId="0" xfId="0" applyNumberFormat="1"/>
    <xf numFmtId="0" fontId="1" fillId="0" borderId="1" xfId="0" applyFont="1" applyBorder="1" applyAlignment="1">
      <alignment vertical="top" wrapText="1"/>
    </xf>
    <xf numFmtId="4" fontId="1" fillId="0" borderId="4" xfId="0" applyNumberFormat="1" applyFont="1" applyBorder="1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Fill="1" applyBorder="1" applyAlignment="1" applyProtection="1">
      <alignment wrapText="1"/>
    </xf>
    <xf numFmtId="0" fontId="6" fillId="0" borderId="0" xfId="0" applyFont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0" borderId="0" xfId="0" applyFont="1"/>
    <xf numFmtId="0" fontId="3" fillId="0" borderId="0" xfId="0" applyFont="1"/>
    <xf numFmtId="0" fontId="3" fillId="0" borderId="1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4" fontId="3" fillId="0" borderId="1" xfId="0" applyNumberFormat="1" applyFont="1" applyBorder="1"/>
    <xf numFmtId="4" fontId="1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4" fontId="3" fillId="0" borderId="0" xfId="0" applyNumberFormat="1" applyFont="1"/>
    <xf numFmtId="4" fontId="2" fillId="2" borderId="1" xfId="0" applyNumberFormat="1" applyFont="1" applyFill="1" applyBorder="1" applyAlignment="1">
      <alignment wrapText="1"/>
    </xf>
    <xf numFmtId="0" fontId="3" fillId="2" borderId="1" xfId="0" applyFon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/>
    <xf numFmtId="4" fontId="1" fillId="2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/>
    <xf numFmtId="4" fontId="2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/>
    <xf numFmtId="4" fontId="3" fillId="2" borderId="1" xfId="0" applyNumberFormat="1" applyFont="1" applyFill="1" applyBorder="1" applyAlignment="1"/>
    <xf numFmtId="164" fontId="0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164" fontId="3" fillId="0" borderId="0" xfId="0" applyNumberFormat="1" applyFont="1"/>
    <xf numFmtId="164" fontId="8" fillId="2" borderId="1" xfId="0" applyNumberFormat="1" applyFont="1" applyFill="1" applyBorder="1"/>
    <xf numFmtId="164" fontId="3" fillId="2" borderId="1" xfId="0" applyNumberFormat="1" applyFont="1" applyFill="1" applyBorder="1"/>
    <xf numFmtId="164" fontId="3" fillId="0" borderId="1" xfId="0" applyNumberFormat="1" applyFont="1" applyBorder="1"/>
    <xf numFmtId="164" fontId="11" fillId="0" borderId="0" xfId="0" applyNumberFormat="1" applyFont="1" applyFill="1"/>
    <xf numFmtId="164" fontId="6" fillId="0" borderId="0" xfId="0" applyNumberFormat="1" applyFont="1" applyFill="1"/>
    <xf numFmtId="164" fontId="6" fillId="0" borderId="0" xfId="0" applyNumberFormat="1" applyFont="1"/>
    <xf numFmtId="164" fontId="1" fillId="0" borderId="8" xfId="0" applyNumberFormat="1" applyFont="1" applyBorder="1" applyAlignment="1">
      <alignment vertical="center"/>
    </xf>
    <xf numFmtId="164" fontId="1" fillId="0" borderId="9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 wrapText="1"/>
    </xf>
    <xf numFmtId="49" fontId="1" fillId="0" borderId="12" xfId="0" applyNumberFormat="1" applyFont="1" applyBorder="1" applyAlignment="1">
      <alignment vertical="center" wrapText="1"/>
    </xf>
    <xf numFmtId="49" fontId="1" fillId="0" borderId="8" xfId="0" applyNumberFormat="1" applyFont="1" applyBorder="1" applyAlignment="1">
      <alignment vertical="center" wrapText="1"/>
    </xf>
    <xf numFmtId="49" fontId="1" fillId="0" borderId="9" xfId="0" applyNumberFormat="1" applyFont="1" applyBorder="1" applyAlignment="1">
      <alignment vertical="center" wrapText="1"/>
    </xf>
    <xf numFmtId="164" fontId="1" fillId="0" borderId="5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vertical="center" wrapText="1"/>
    </xf>
    <xf numFmtId="49" fontId="1" fillId="0" borderId="13" xfId="0" applyNumberFormat="1" applyFont="1" applyBorder="1" applyAlignment="1">
      <alignment vertical="center" wrapText="1"/>
    </xf>
    <xf numFmtId="164" fontId="1" fillId="0" borderId="8" xfId="0" applyNumberFormat="1" applyFont="1" applyBorder="1" applyAlignment="1">
      <alignment vertical="center" wrapText="1"/>
    </xf>
    <xf numFmtId="164" fontId="1" fillId="0" borderId="10" xfId="0" applyNumberFormat="1" applyFont="1" applyBorder="1" applyAlignment="1">
      <alignment vertical="center" wrapText="1"/>
    </xf>
    <xf numFmtId="164" fontId="1" fillId="0" borderId="7" xfId="0" applyNumberFormat="1" applyFont="1" applyBorder="1" applyAlignment="1">
      <alignment vertical="center" wrapText="1"/>
    </xf>
    <xf numFmtId="164" fontId="1" fillId="0" borderId="13" xfId="0" applyNumberFormat="1" applyFont="1" applyBorder="1" applyAlignment="1">
      <alignment vertical="center" wrapText="1"/>
    </xf>
    <xf numFmtId="164" fontId="1" fillId="0" borderId="1" xfId="0" applyNumberFormat="1" applyFont="1" applyFill="1" applyBorder="1"/>
    <xf numFmtId="49" fontId="6" fillId="0" borderId="0" xfId="0" applyNumberFormat="1" applyFont="1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/>
    <xf numFmtId="0" fontId="3" fillId="0" borderId="4" xfId="0" applyFont="1" applyBorder="1" applyAlignment="1"/>
    <xf numFmtId="0" fontId="2" fillId="2" borderId="2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left"/>
    </xf>
    <xf numFmtId="164" fontId="6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9" fontId="6" fillId="0" borderId="0" xfId="0" applyNumberFormat="1" applyFont="1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1"/>
  <sheetViews>
    <sheetView workbookViewId="0">
      <selection sqref="A1:R1"/>
    </sheetView>
  </sheetViews>
  <sheetFormatPr defaultRowHeight="14.4"/>
  <cols>
    <col min="1" max="1" width="15.88671875" style="106" customWidth="1"/>
    <col min="2" max="2" width="46.109375" style="106" customWidth="1"/>
    <col min="3" max="3" width="25.109375" style="106" customWidth="1"/>
    <col min="4" max="4" width="15" style="106" hidden="1" customWidth="1"/>
    <col min="5" max="5" width="15.44140625" style="106" hidden="1" customWidth="1"/>
    <col min="6" max="6" width="15.88671875" style="106" hidden="1" customWidth="1"/>
    <col min="7" max="7" width="15.5546875" style="106" hidden="1" customWidth="1"/>
    <col min="8" max="8" width="16.33203125" style="106" hidden="1" customWidth="1"/>
    <col min="9" max="10" width="15.6640625" style="106" hidden="1" customWidth="1"/>
    <col min="11" max="11" width="16.109375" style="106" hidden="1" customWidth="1"/>
    <col min="12" max="13" width="13.77734375" style="106" hidden="1" customWidth="1"/>
    <col min="14" max="15" width="15.5546875" style="106" hidden="1" customWidth="1"/>
    <col min="16" max="16" width="18.5546875" style="106" hidden="1" customWidth="1"/>
    <col min="17" max="17" width="12.77734375" style="125" customWidth="1"/>
    <col min="18" max="18" width="12.77734375" style="130" customWidth="1"/>
    <col min="242" max="242" width="14.88671875" customWidth="1"/>
    <col min="243" max="243" width="29.5546875" customWidth="1"/>
    <col min="244" max="244" width="27.33203125" customWidth="1"/>
    <col min="245" max="256" width="6.5546875" customWidth="1"/>
    <col min="257" max="257" width="34.5546875" customWidth="1"/>
    <col min="498" max="498" width="14.88671875" customWidth="1"/>
    <col min="499" max="499" width="29.5546875" customWidth="1"/>
    <col min="500" max="500" width="27.33203125" customWidth="1"/>
    <col min="501" max="512" width="6.5546875" customWidth="1"/>
    <col min="513" max="513" width="34.5546875" customWidth="1"/>
    <col min="754" max="754" width="14.88671875" customWidth="1"/>
    <col min="755" max="755" width="29.5546875" customWidth="1"/>
    <col min="756" max="756" width="27.33203125" customWidth="1"/>
    <col min="757" max="768" width="6.5546875" customWidth="1"/>
    <col min="769" max="769" width="34.5546875" customWidth="1"/>
    <col min="1010" max="1010" width="14.88671875" customWidth="1"/>
    <col min="1011" max="1011" width="29.5546875" customWidth="1"/>
    <col min="1012" max="1012" width="27.33203125" customWidth="1"/>
    <col min="1013" max="1024" width="6.5546875" customWidth="1"/>
    <col min="1025" max="1025" width="34.5546875" customWidth="1"/>
    <col min="1266" max="1266" width="14.88671875" customWidth="1"/>
    <col min="1267" max="1267" width="29.5546875" customWidth="1"/>
    <col min="1268" max="1268" width="27.33203125" customWidth="1"/>
    <col min="1269" max="1280" width="6.5546875" customWidth="1"/>
    <col min="1281" max="1281" width="34.5546875" customWidth="1"/>
    <col min="1522" max="1522" width="14.88671875" customWidth="1"/>
    <col min="1523" max="1523" width="29.5546875" customWidth="1"/>
    <col min="1524" max="1524" width="27.33203125" customWidth="1"/>
    <col min="1525" max="1536" width="6.5546875" customWidth="1"/>
    <col min="1537" max="1537" width="34.5546875" customWidth="1"/>
    <col min="1778" max="1778" width="14.88671875" customWidth="1"/>
    <col min="1779" max="1779" width="29.5546875" customWidth="1"/>
    <col min="1780" max="1780" width="27.33203125" customWidth="1"/>
    <col min="1781" max="1792" width="6.5546875" customWidth="1"/>
    <col min="1793" max="1793" width="34.5546875" customWidth="1"/>
    <col min="2034" max="2034" width="14.88671875" customWidth="1"/>
    <col min="2035" max="2035" width="29.5546875" customWidth="1"/>
    <col min="2036" max="2036" width="27.33203125" customWidth="1"/>
    <col min="2037" max="2048" width="6.5546875" customWidth="1"/>
    <col min="2049" max="2049" width="34.5546875" customWidth="1"/>
    <col min="2290" max="2290" width="14.88671875" customWidth="1"/>
    <col min="2291" max="2291" width="29.5546875" customWidth="1"/>
    <col min="2292" max="2292" width="27.33203125" customWidth="1"/>
    <col min="2293" max="2304" width="6.5546875" customWidth="1"/>
    <col min="2305" max="2305" width="34.5546875" customWidth="1"/>
    <col min="2546" max="2546" width="14.88671875" customWidth="1"/>
    <col min="2547" max="2547" width="29.5546875" customWidth="1"/>
    <col min="2548" max="2548" width="27.33203125" customWidth="1"/>
    <col min="2549" max="2560" width="6.5546875" customWidth="1"/>
    <col min="2561" max="2561" width="34.5546875" customWidth="1"/>
    <col min="2802" max="2802" width="14.88671875" customWidth="1"/>
    <col min="2803" max="2803" width="29.5546875" customWidth="1"/>
    <col min="2804" max="2804" width="27.33203125" customWidth="1"/>
    <col min="2805" max="2816" width="6.5546875" customWidth="1"/>
    <col min="2817" max="2817" width="34.5546875" customWidth="1"/>
    <col min="3058" max="3058" width="14.88671875" customWidth="1"/>
    <col min="3059" max="3059" width="29.5546875" customWidth="1"/>
    <col min="3060" max="3060" width="27.33203125" customWidth="1"/>
    <col min="3061" max="3072" width="6.5546875" customWidth="1"/>
    <col min="3073" max="3073" width="34.5546875" customWidth="1"/>
    <col min="3314" max="3314" width="14.88671875" customWidth="1"/>
    <col min="3315" max="3315" width="29.5546875" customWidth="1"/>
    <col min="3316" max="3316" width="27.33203125" customWidth="1"/>
    <col min="3317" max="3328" width="6.5546875" customWidth="1"/>
    <col min="3329" max="3329" width="34.5546875" customWidth="1"/>
    <col min="3570" max="3570" width="14.88671875" customWidth="1"/>
    <col min="3571" max="3571" width="29.5546875" customWidth="1"/>
    <col min="3572" max="3572" width="27.33203125" customWidth="1"/>
    <col min="3573" max="3584" width="6.5546875" customWidth="1"/>
    <col min="3585" max="3585" width="34.5546875" customWidth="1"/>
    <col min="3826" max="3826" width="14.88671875" customWidth="1"/>
    <col min="3827" max="3827" width="29.5546875" customWidth="1"/>
    <col min="3828" max="3828" width="27.33203125" customWidth="1"/>
    <col min="3829" max="3840" width="6.5546875" customWidth="1"/>
    <col min="3841" max="3841" width="34.5546875" customWidth="1"/>
    <col min="4082" max="4082" width="14.88671875" customWidth="1"/>
    <col min="4083" max="4083" width="29.5546875" customWidth="1"/>
    <col min="4084" max="4084" width="27.33203125" customWidth="1"/>
    <col min="4085" max="4096" width="6.5546875" customWidth="1"/>
    <col min="4097" max="4097" width="34.5546875" customWidth="1"/>
    <col min="4338" max="4338" width="14.88671875" customWidth="1"/>
    <col min="4339" max="4339" width="29.5546875" customWidth="1"/>
    <col min="4340" max="4340" width="27.33203125" customWidth="1"/>
    <col min="4341" max="4352" width="6.5546875" customWidth="1"/>
    <col min="4353" max="4353" width="34.5546875" customWidth="1"/>
    <col min="4594" max="4594" width="14.88671875" customWidth="1"/>
    <col min="4595" max="4595" width="29.5546875" customWidth="1"/>
    <col min="4596" max="4596" width="27.33203125" customWidth="1"/>
    <col min="4597" max="4608" width="6.5546875" customWidth="1"/>
    <col min="4609" max="4609" width="34.5546875" customWidth="1"/>
    <col min="4850" max="4850" width="14.88671875" customWidth="1"/>
    <col min="4851" max="4851" width="29.5546875" customWidth="1"/>
    <col min="4852" max="4852" width="27.33203125" customWidth="1"/>
    <col min="4853" max="4864" width="6.5546875" customWidth="1"/>
    <col min="4865" max="4865" width="34.5546875" customWidth="1"/>
    <col min="5106" max="5106" width="14.88671875" customWidth="1"/>
    <col min="5107" max="5107" width="29.5546875" customWidth="1"/>
    <col min="5108" max="5108" width="27.33203125" customWidth="1"/>
    <col min="5109" max="5120" width="6.5546875" customWidth="1"/>
    <col min="5121" max="5121" width="34.5546875" customWidth="1"/>
    <col min="5362" max="5362" width="14.88671875" customWidth="1"/>
    <col min="5363" max="5363" width="29.5546875" customWidth="1"/>
    <col min="5364" max="5364" width="27.33203125" customWidth="1"/>
    <col min="5365" max="5376" width="6.5546875" customWidth="1"/>
    <col min="5377" max="5377" width="34.5546875" customWidth="1"/>
    <col min="5618" max="5618" width="14.88671875" customWidth="1"/>
    <col min="5619" max="5619" width="29.5546875" customWidth="1"/>
    <col min="5620" max="5620" width="27.33203125" customWidth="1"/>
    <col min="5621" max="5632" width="6.5546875" customWidth="1"/>
    <col min="5633" max="5633" width="34.5546875" customWidth="1"/>
    <col min="5874" max="5874" width="14.88671875" customWidth="1"/>
    <col min="5875" max="5875" width="29.5546875" customWidth="1"/>
    <col min="5876" max="5876" width="27.33203125" customWidth="1"/>
    <col min="5877" max="5888" width="6.5546875" customWidth="1"/>
    <col min="5889" max="5889" width="34.5546875" customWidth="1"/>
    <col min="6130" max="6130" width="14.88671875" customWidth="1"/>
    <col min="6131" max="6131" width="29.5546875" customWidth="1"/>
    <col min="6132" max="6132" width="27.33203125" customWidth="1"/>
    <col min="6133" max="6144" width="6.5546875" customWidth="1"/>
    <col min="6145" max="6145" width="34.5546875" customWidth="1"/>
    <col min="6386" max="6386" width="14.88671875" customWidth="1"/>
    <col min="6387" max="6387" width="29.5546875" customWidth="1"/>
    <col min="6388" max="6388" width="27.33203125" customWidth="1"/>
    <col min="6389" max="6400" width="6.5546875" customWidth="1"/>
    <col min="6401" max="6401" width="34.5546875" customWidth="1"/>
    <col min="6642" max="6642" width="14.88671875" customWidth="1"/>
    <col min="6643" max="6643" width="29.5546875" customWidth="1"/>
    <col min="6644" max="6644" width="27.33203125" customWidth="1"/>
    <col min="6645" max="6656" width="6.5546875" customWidth="1"/>
    <col min="6657" max="6657" width="34.5546875" customWidth="1"/>
    <col min="6898" max="6898" width="14.88671875" customWidth="1"/>
    <col min="6899" max="6899" width="29.5546875" customWidth="1"/>
    <col min="6900" max="6900" width="27.33203125" customWidth="1"/>
    <col min="6901" max="6912" width="6.5546875" customWidth="1"/>
    <col min="6913" max="6913" width="34.5546875" customWidth="1"/>
    <col min="7154" max="7154" width="14.88671875" customWidth="1"/>
    <col min="7155" max="7155" width="29.5546875" customWidth="1"/>
    <col min="7156" max="7156" width="27.33203125" customWidth="1"/>
    <col min="7157" max="7168" width="6.5546875" customWidth="1"/>
    <col min="7169" max="7169" width="34.5546875" customWidth="1"/>
    <col min="7410" max="7410" width="14.88671875" customWidth="1"/>
    <col min="7411" max="7411" width="29.5546875" customWidth="1"/>
    <col min="7412" max="7412" width="27.33203125" customWidth="1"/>
    <col min="7413" max="7424" width="6.5546875" customWidth="1"/>
    <col min="7425" max="7425" width="34.5546875" customWidth="1"/>
    <col min="7666" max="7666" width="14.88671875" customWidth="1"/>
    <col min="7667" max="7667" width="29.5546875" customWidth="1"/>
    <col min="7668" max="7668" width="27.33203125" customWidth="1"/>
    <col min="7669" max="7680" width="6.5546875" customWidth="1"/>
    <col min="7681" max="7681" width="34.5546875" customWidth="1"/>
    <col min="7922" max="7922" width="14.88671875" customWidth="1"/>
    <col min="7923" max="7923" width="29.5546875" customWidth="1"/>
    <col min="7924" max="7924" width="27.33203125" customWidth="1"/>
    <col min="7925" max="7936" width="6.5546875" customWidth="1"/>
    <col min="7937" max="7937" width="34.5546875" customWidth="1"/>
    <col min="8178" max="8178" width="14.88671875" customWidth="1"/>
    <col min="8179" max="8179" width="29.5546875" customWidth="1"/>
    <col min="8180" max="8180" width="27.33203125" customWidth="1"/>
    <col min="8181" max="8192" width="6.5546875" customWidth="1"/>
    <col min="8193" max="8193" width="34.5546875" customWidth="1"/>
    <col min="8434" max="8434" width="14.88671875" customWidth="1"/>
    <col min="8435" max="8435" width="29.5546875" customWidth="1"/>
    <col min="8436" max="8436" width="27.33203125" customWidth="1"/>
    <col min="8437" max="8448" width="6.5546875" customWidth="1"/>
    <col min="8449" max="8449" width="34.5546875" customWidth="1"/>
    <col min="8690" max="8690" width="14.88671875" customWidth="1"/>
    <col min="8691" max="8691" width="29.5546875" customWidth="1"/>
    <col min="8692" max="8692" width="27.33203125" customWidth="1"/>
    <col min="8693" max="8704" width="6.5546875" customWidth="1"/>
    <col min="8705" max="8705" width="34.5546875" customWidth="1"/>
    <col min="8946" max="8946" width="14.88671875" customWidth="1"/>
    <col min="8947" max="8947" width="29.5546875" customWidth="1"/>
    <col min="8948" max="8948" width="27.33203125" customWidth="1"/>
    <col min="8949" max="8960" width="6.5546875" customWidth="1"/>
    <col min="8961" max="8961" width="34.5546875" customWidth="1"/>
    <col min="9202" max="9202" width="14.88671875" customWidth="1"/>
    <col min="9203" max="9203" width="29.5546875" customWidth="1"/>
    <col min="9204" max="9204" width="27.33203125" customWidth="1"/>
    <col min="9205" max="9216" width="6.5546875" customWidth="1"/>
    <col min="9217" max="9217" width="34.5546875" customWidth="1"/>
    <col min="9458" max="9458" width="14.88671875" customWidth="1"/>
    <col min="9459" max="9459" width="29.5546875" customWidth="1"/>
    <col min="9460" max="9460" width="27.33203125" customWidth="1"/>
    <col min="9461" max="9472" width="6.5546875" customWidth="1"/>
    <col min="9473" max="9473" width="34.5546875" customWidth="1"/>
    <col min="9714" max="9714" width="14.88671875" customWidth="1"/>
    <col min="9715" max="9715" width="29.5546875" customWidth="1"/>
    <col min="9716" max="9716" width="27.33203125" customWidth="1"/>
    <col min="9717" max="9728" width="6.5546875" customWidth="1"/>
    <col min="9729" max="9729" width="34.5546875" customWidth="1"/>
    <col min="9970" max="9970" width="14.88671875" customWidth="1"/>
    <col min="9971" max="9971" width="29.5546875" customWidth="1"/>
    <col min="9972" max="9972" width="27.33203125" customWidth="1"/>
    <col min="9973" max="9984" width="6.5546875" customWidth="1"/>
    <col min="9985" max="9985" width="34.5546875" customWidth="1"/>
    <col min="10226" max="10226" width="14.88671875" customWidth="1"/>
    <col min="10227" max="10227" width="29.5546875" customWidth="1"/>
    <col min="10228" max="10228" width="27.33203125" customWidth="1"/>
    <col min="10229" max="10240" width="6.5546875" customWidth="1"/>
    <col min="10241" max="10241" width="34.5546875" customWidth="1"/>
    <col min="10482" max="10482" width="14.88671875" customWidth="1"/>
    <col min="10483" max="10483" width="29.5546875" customWidth="1"/>
    <col min="10484" max="10484" width="27.33203125" customWidth="1"/>
    <col min="10485" max="10496" width="6.5546875" customWidth="1"/>
    <col min="10497" max="10497" width="34.5546875" customWidth="1"/>
    <col min="10738" max="10738" width="14.88671875" customWidth="1"/>
    <col min="10739" max="10739" width="29.5546875" customWidth="1"/>
    <col min="10740" max="10740" width="27.33203125" customWidth="1"/>
    <col min="10741" max="10752" width="6.5546875" customWidth="1"/>
    <col min="10753" max="10753" width="34.5546875" customWidth="1"/>
    <col min="10994" max="10994" width="14.88671875" customWidth="1"/>
    <col min="10995" max="10995" width="29.5546875" customWidth="1"/>
    <col min="10996" max="10996" width="27.33203125" customWidth="1"/>
    <col min="10997" max="11008" width="6.5546875" customWidth="1"/>
    <col min="11009" max="11009" width="34.5546875" customWidth="1"/>
    <col min="11250" max="11250" width="14.88671875" customWidth="1"/>
    <col min="11251" max="11251" width="29.5546875" customWidth="1"/>
    <col min="11252" max="11252" width="27.33203125" customWidth="1"/>
    <col min="11253" max="11264" width="6.5546875" customWidth="1"/>
    <col min="11265" max="11265" width="34.5546875" customWidth="1"/>
    <col min="11506" max="11506" width="14.88671875" customWidth="1"/>
    <col min="11507" max="11507" width="29.5546875" customWidth="1"/>
    <col min="11508" max="11508" width="27.33203125" customWidth="1"/>
    <col min="11509" max="11520" width="6.5546875" customWidth="1"/>
    <col min="11521" max="11521" width="34.5546875" customWidth="1"/>
    <col min="11762" max="11762" width="14.88671875" customWidth="1"/>
    <col min="11763" max="11763" width="29.5546875" customWidth="1"/>
    <col min="11764" max="11764" width="27.33203125" customWidth="1"/>
    <col min="11765" max="11776" width="6.5546875" customWidth="1"/>
    <col min="11777" max="11777" width="34.5546875" customWidth="1"/>
    <col min="12018" max="12018" width="14.88671875" customWidth="1"/>
    <col min="12019" max="12019" width="29.5546875" customWidth="1"/>
    <col min="12020" max="12020" width="27.33203125" customWidth="1"/>
    <col min="12021" max="12032" width="6.5546875" customWidth="1"/>
    <col min="12033" max="12033" width="34.5546875" customWidth="1"/>
    <col min="12274" max="12274" width="14.88671875" customWidth="1"/>
    <col min="12275" max="12275" width="29.5546875" customWidth="1"/>
    <col min="12276" max="12276" width="27.33203125" customWidth="1"/>
    <col min="12277" max="12288" width="6.5546875" customWidth="1"/>
    <col min="12289" max="12289" width="34.5546875" customWidth="1"/>
    <col min="12530" max="12530" width="14.88671875" customWidth="1"/>
    <col min="12531" max="12531" width="29.5546875" customWidth="1"/>
    <col min="12532" max="12532" width="27.33203125" customWidth="1"/>
    <col min="12533" max="12544" width="6.5546875" customWidth="1"/>
    <col min="12545" max="12545" width="34.5546875" customWidth="1"/>
    <col min="12786" max="12786" width="14.88671875" customWidth="1"/>
    <col min="12787" max="12787" width="29.5546875" customWidth="1"/>
    <col min="12788" max="12788" width="27.33203125" customWidth="1"/>
    <col min="12789" max="12800" width="6.5546875" customWidth="1"/>
    <col min="12801" max="12801" width="34.5546875" customWidth="1"/>
    <col min="13042" max="13042" width="14.88671875" customWidth="1"/>
    <col min="13043" max="13043" width="29.5546875" customWidth="1"/>
    <col min="13044" max="13044" width="27.33203125" customWidth="1"/>
    <col min="13045" max="13056" width="6.5546875" customWidth="1"/>
    <col min="13057" max="13057" width="34.5546875" customWidth="1"/>
    <col min="13298" max="13298" width="14.88671875" customWidth="1"/>
    <col min="13299" max="13299" width="29.5546875" customWidth="1"/>
    <col min="13300" max="13300" width="27.33203125" customWidth="1"/>
    <col min="13301" max="13312" width="6.5546875" customWidth="1"/>
    <col min="13313" max="13313" width="34.5546875" customWidth="1"/>
    <col min="13554" max="13554" width="14.88671875" customWidth="1"/>
    <col min="13555" max="13555" width="29.5546875" customWidth="1"/>
    <col min="13556" max="13556" width="27.33203125" customWidth="1"/>
    <col min="13557" max="13568" width="6.5546875" customWidth="1"/>
    <col min="13569" max="13569" width="34.5546875" customWidth="1"/>
    <col min="13810" max="13810" width="14.88671875" customWidth="1"/>
    <col min="13811" max="13811" width="29.5546875" customWidth="1"/>
    <col min="13812" max="13812" width="27.33203125" customWidth="1"/>
    <col min="13813" max="13824" width="6.5546875" customWidth="1"/>
    <col min="13825" max="13825" width="34.5546875" customWidth="1"/>
    <col min="14066" max="14066" width="14.88671875" customWidth="1"/>
    <col min="14067" max="14067" width="29.5546875" customWidth="1"/>
    <col min="14068" max="14068" width="27.33203125" customWidth="1"/>
    <col min="14069" max="14080" width="6.5546875" customWidth="1"/>
    <col min="14081" max="14081" width="34.5546875" customWidth="1"/>
    <col min="14322" max="14322" width="14.88671875" customWidth="1"/>
    <col min="14323" max="14323" width="29.5546875" customWidth="1"/>
    <col min="14324" max="14324" width="27.33203125" customWidth="1"/>
    <col min="14325" max="14336" width="6.5546875" customWidth="1"/>
    <col min="14337" max="14337" width="34.5546875" customWidth="1"/>
    <col min="14578" max="14578" width="14.88671875" customWidth="1"/>
    <col min="14579" max="14579" width="29.5546875" customWidth="1"/>
    <col min="14580" max="14580" width="27.33203125" customWidth="1"/>
    <col min="14581" max="14592" width="6.5546875" customWidth="1"/>
    <col min="14593" max="14593" width="34.5546875" customWidth="1"/>
    <col min="14834" max="14834" width="14.88671875" customWidth="1"/>
    <col min="14835" max="14835" width="29.5546875" customWidth="1"/>
    <col min="14836" max="14836" width="27.33203125" customWidth="1"/>
    <col min="14837" max="14848" width="6.5546875" customWidth="1"/>
    <col min="14849" max="14849" width="34.5546875" customWidth="1"/>
    <col min="15090" max="15090" width="14.88671875" customWidth="1"/>
    <col min="15091" max="15091" width="29.5546875" customWidth="1"/>
    <col min="15092" max="15092" width="27.33203125" customWidth="1"/>
    <col min="15093" max="15104" width="6.5546875" customWidth="1"/>
    <col min="15105" max="15105" width="34.5546875" customWidth="1"/>
    <col min="15346" max="15346" width="14.88671875" customWidth="1"/>
    <col min="15347" max="15347" width="29.5546875" customWidth="1"/>
    <col min="15348" max="15348" width="27.33203125" customWidth="1"/>
    <col min="15349" max="15360" width="6.5546875" customWidth="1"/>
    <col min="15361" max="15361" width="34.5546875" customWidth="1"/>
    <col min="15602" max="15602" width="14.88671875" customWidth="1"/>
    <col min="15603" max="15603" width="29.5546875" customWidth="1"/>
    <col min="15604" max="15604" width="27.33203125" customWidth="1"/>
    <col min="15605" max="15616" width="6.5546875" customWidth="1"/>
    <col min="15617" max="15617" width="34.5546875" customWidth="1"/>
    <col min="15858" max="15858" width="14.88671875" customWidth="1"/>
    <col min="15859" max="15859" width="29.5546875" customWidth="1"/>
    <col min="15860" max="15860" width="27.33203125" customWidth="1"/>
    <col min="15861" max="15872" width="6.5546875" customWidth="1"/>
    <col min="15873" max="15873" width="34.5546875" customWidth="1"/>
    <col min="16114" max="16114" width="14.88671875" customWidth="1"/>
    <col min="16115" max="16115" width="29.5546875" customWidth="1"/>
    <col min="16116" max="16116" width="27.33203125" customWidth="1"/>
    <col min="16117" max="16128" width="6.5546875" customWidth="1"/>
    <col min="16129" max="16129" width="34.5546875" customWidth="1"/>
  </cols>
  <sheetData>
    <row r="1" spans="1:18" ht="15.75" customHeight="1">
      <c r="A1" s="189" t="s">
        <v>679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</row>
    <row r="2" spans="1:18" ht="18" customHeight="1">
      <c r="A2" s="190" t="s">
        <v>680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</row>
    <row r="3" spans="1:18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8" t="s">
        <v>661</v>
      </c>
    </row>
    <row r="4" spans="1:18" ht="29.25" customHeight="1">
      <c r="A4" s="182" t="s">
        <v>0</v>
      </c>
      <c r="B4" s="182" t="s">
        <v>1</v>
      </c>
      <c r="C4" s="182" t="s">
        <v>2</v>
      </c>
      <c r="D4" s="182" t="s">
        <v>279</v>
      </c>
      <c r="E4" s="182"/>
      <c r="F4" s="194" t="s">
        <v>677</v>
      </c>
      <c r="G4" s="194"/>
      <c r="H4" s="194" t="s">
        <v>677</v>
      </c>
      <c r="I4" s="194"/>
      <c r="J4" s="194" t="s">
        <v>677</v>
      </c>
      <c r="K4" s="194"/>
      <c r="L4" s="194" t="s">
        <v>677</v>
      </c>
      <c r="M4" s="194"/>
      <c r="N4" s="183" t="s">
        <v>488</v>
      </c>
      <c r="O4" s="183"/>
      <c r="P4" s="109" t="s">
        <v>487</v>
      </c>
      <c r="Q4" s="185" t="s">
        <v>677</v>
      </c>
      <c r="R4" s="185"/>
    </row>
    <row r="5" spans="1:18" ht="15" customHeight="1">
      <c r="A5" s="184"/>
      <c r="B5" s="182"/>
      <c r="C5" s="182"/>
      <c r="D5" s="182"/>
      <c r="E5" s="182"/>
      <c r="F5" s="183" t="s">
        <v>627</v>
      </c>
      <c r="G5" s="183"/>
      <c r="H5" s="183" t="s">
        <v>628</v>
      </c>
      <c r="I5" s="183"/>
      <c r="J5" s="183" t="s">
        <v>629</v>
      </c>
      <c r="K5" s="183"/>
      <c r="L5" s="185" t="s">
        <v>678</v>
      </c>
      <c r="M5" s="185"/>
      <c r="N5" s="109" t="s">
        <v>491</v>
      </c>
      <c r="O5" s="109" t="s">
        <v>492</v>
      </c>
      <c r="P5" s="110"/>
      <c r="Q5" s="185" t="s">
        <v>678</v>
      </c>
      <c r="R5" s="185"/>
    </row>
    <row r="6" spans="1:18">
      <c r="A6" s="184"/>
      <c r="B6" s="182"/>
      <c r="C6" s="182"/>
      <c r="D6" s="102" t="s">
        <v>3</v>
      </c>
      <c r="E6" s="102" t="s">
        <v>4</v>
      </c>
      <c r="F6" s="102" t="s">
        <v>3</v>
      </c>
      <c r="G6" s="102" t="s">
        <v>4</v>
      </c>
      <c r="H6" s="102" t="s">
        <v>3</v>
      </c>
      <c r="I6" s="102" t="s">
        <v>4</v>
      </c>
      <c r="J6" s="102" t="s">
        <v>3</v>
      </c>
      <c r="K6" s="102" t="s">
        <v>4</v>
      </c>
      <c r="L6" s="102" t="s">
        <v>3</v>
      </c>
      <c r="M6" s="102" t="s">
        <v>4</v>
      </c>
      <c r="N6" s="110"/>
      <c r="O6" s="110"/>
      <c r="P6" s="110"/>
      <c r="Q6" s="126" t="s">
        <v>3</v>
      </c>
      <c r="R6" s="101" t="s">
        <v>4</v>
      </c>
    </row>
    <row r="7" spans="1:18" ht="13.5" customHeight="1">
      <c r="A7" s="172" t="s">
        <v>630</v>
      </c>
      <c r="B7" s="155" t="s">
        <v>662</v>
      </c>
      <c r="C7" s="99" t="s">
        <v>5</v>
      </c>
      <c r="D7" s="115">
        <f>SUM(D9:D14)</f>
        <v>696971644.97000003</v>
      </c>
      <c r="E7" s="115">
        <f t="shared" ref="E7:O7" si="0">SUM(E9:E14)</f>
        <v>690987745.63</v>
      </c>
      <c r="F7" s="115">
        <f t="shared" si="0"/>
        <v>159478981.74000001</v>
      </c>
      <c r="G7" s="115">
        <f t="shared" si="0"/>
        <v>159224510.38</v>
      </c>
      <c r="H7" s="115">
        <f t="shared" si="0"/>
        <v>380198332.47999996</v>
      </c>
      <c r="I7" s="115">
        <f t="shared" si="0"/>
        <v>379700951.57999998</v>
      </c>
      <c r="J7" s="115">
        <f t="shared" si="0"/>
        <v>514427861.20999998</v>
      </c>
      <c r="K7" s="115">
        <f t="shared" si="0"/>
        <v>513714610.38</v>
      </c>
      <c r="L7" s="115">
        <f t="shared" si="0"/>
        <v>767101575.21000004</v>
      </c>
      <c r="M7" s="115">
        <f t="shared" si="0"/>
        <v>760879239.85000002</v>
      </c>
      <c r="N7" s="115">
        <f t="shared" si="0"/>
        <v>676741946</v>
      </c>
      <c r="O7" s="115">
        <f t="shared" si="0"/>
        <v>676741946</v>
      </c>
      <c r="P7" s="116"/>
      <c r="Q7" s="129">
        <f>L7/1000</f>
        <v>767101.57521000004</v>
      </c>
      <c r="R7" s="131">
        <f>M7/1000</f>
        <v>760879.23985000001</v>
      </c>
    </row>
    <row r="8" spans="1:18" ht="22.5" customHeight="1">
      <c r="A8" s="173"/>
      <c r="B8" s="155"/>
      <c r="C8" s="99" t="s">
        <v>6</v>
      </c>
      <c r="D8" s="117"/>
      <c r="E8" s="117"/>
      <c r="F8" s="118"/>
      <c r="G8" s="118"/>
      <c r="H8" s="118"/>
      <c r="I8" s="118"/>
      <c r="J8" s="118"/>
      <c r="K8" s="118"/>
      <c r="L8" s="118"/>
      <c r="M8" s="118"/>
      <c r="N8" s="116"/>
      <c r="O8" s="116"/>
      <c r="P8" s="116"/>
      <c r="Q8" s="127"/>
      <c r="R8" s="132"/>
    </row>
    <row r="9" spans="1:18">
      <c r="A9" s="173"/>
      <c r="B9" s="155"/>
      <c r="C9" s="99" t="s">
        <v>7</v>
      </c>
      <c r="D9" s="62">
        <f>D17+D25+D33+D41+D49+D57+D65+D73+D81+D89+D97+D105</f>
        <v>0</v>
      </c>
      <c r="E9" s="62">
        <f t="shared" ref="E9:O9" si="1">E17+E25+E33+E41+E49+E57+E65+E73+E81+E89+E97+E105</f>
        <v>0</v>
      </c>
      <c r="F9" s="62">
        <f t="shared" si="1"/>
        <v>0</v>
      </c>
      <c r="G9" s="62">
        <f t="shared" si="1"/>
        <v>0</v>
      </c>
      <c r="H9" s="62">
        <f t="shared" si="1"/>
        <v>0</v>
      </c>
      <c r="I9" s="62">
        <f t="shared" si="1"/>
        <v>0</v>
      </c>
      <c r="J9" s="62">
        <f t="shared" si="1"/>
        <v>750000</v>
      </c>
      <c r="K9" s="62">
        <f t="shared" si="1"/>
        <v>750000</v>
      </c>
      <c r="L9" s="62">
        <f t="shared" si="1"/>
        <v>750000</v>
      </c>
      <c r="M9" s="62">
        <f t="shared" si="1"/>
        <v>750000</v>
      </c>
      <c r="N9" s="62">
        <f t="shared" si="1"/>
        <v>0</v>
      </c>
      <c r="O9" s="62">
        <f t="shared" si="1"/>
        <v>0</v>
      </c>
      <c r="P9" s="116"/>
      <c r="Q9" s="127">
        <f t="shared" ref="Q9:Q71" si="2">L9/1000</f>
        <v>750</v>
      </c>
      <c r="R9" s="132">
        <f t="shared" ref="R9:R71" si="3">M9/1000</f>
        <v>750</v>
      </c>
    </row>
    <row r="10" spans="1:18">
      <c r="A10" s="173"/>
      <c r="B10" s="155"/>
      <c r="C10" s="99" t="s">
        <v>8</v>
      </c>
      <c r="D10" s="62">
        <f>D18+D26+D34+D42+D50+D58+D66+D74+D82+D90+D98+D106</f>
        <v>408592259.00000006</v>
      </c>
      <c r="E10" s="62">
        <f t="shared" ref="E10:O10" si="4">E18+E26+E34+E42+E50+E58+E66+E74+E82+E90+E98+E106</f>
        <v>405235651.35000002</v>
      </c>
      <c r="F10" s="62">
        <f t="shared" si="4"/>
        <v>78550984.899999991</v>
      </c>
      <c r="G10" s="62">
        <f t="shared" si="4"/>
        <v>78390835.079999998</v>
      </c>
      <c r="H10" s="62">
        <f t="shared" si="4"/>
        <v>221101330.59999996</v>
      </c>
      <c r="I10" s="62">
        <f t="shared" si="4"/>
        <v>221133640.19</v>
      </c>
      <c r="J10" s="62">
        <f t="shared" si="4"/>
        <v>306515053.64999998</v>
      </c>
      <c r="K10" s="62">
        <f t="shared" si="4"/>
        <v>306112264.89000005</v>
      </c>
      <c r="L10" s="62">
        <f t="shared" si="4"/>
        <v>468008256.20999998</v>
      </c>
      <c r="M10" s="62">
        <f t="shared" si="4"/>
        <v>466167779.63000005</v>
      </c>
      <c r="N10" s="62">
        <f t="shared" si="4"/>
        <v>391129500</v>
      </c>
      <c r="O10" s="62">
        <f t="shared" si="4"/>
        <v>391129500</v>
      </c>
      <c r="P10" s="116"/>
      <c r="Q10" s="127">
        <f t="shared" si="2"/>
        <v>468008.25620999996</v>
      </c>
      <c r="R10" s="132">
        <f t="shared" si="3"/>
        <v>466167.77963000006</v>
      </c>
    </row>
    <row r="11" spans="1:18">
      <c r="A11" s="173"/>
      <c r="B11" s="155"/>
      <c r="C11" s="99" t="s">
        <v>9</v>
      </c>
      <c r="D11" s="62">
        <f>D19+D27+D35+D43+D51+D59+D67+D75+D83+D91+D99+D107</f>
        <v>288379385.96999997</v>
      </c>
      <c r="E11" s="62">
        <f t="shared" ref="E11:O11" si="5">E19+E27+E35+E43+E51+E59+E67+E75+E83+E91+E99+E107</f>
        <v>285752094.27999997</v>
      </c>
      <c r="F11" s="62">
        <f t="shared" si="5"/>
        <v>80927996.840000004</v>
      </c>
      <c r="G11" s="62">
        <f t="shared" si="5"/>
        <v>80833675.300000012</v>
      </c>
      <c r="H11" s="62">
        <f t="shared" si="5"/>
        <v>159097001.88</v>
      </c>
      <c r="I11" s="62">
        <f t="shared" si="5"/>
        <v>158567311.38999999</v>
      </c>
      <c r="J11" s="62">
        <f t="shared" si="5"/>
        <v>207162807.56</v>
      </c>
      <c r="K11" s="62">
        <f t="shared" si="5"/>
        <v>206852345.48999998</v>
      </c>
      <c r="L11" s="62">
        <f t="shared" si="5"/>
        <v>298343319</v>
      </c>
      <c r="M11" s="62">
        <f t="shared" si="5"/>
        <v>293961460.21999997</v>
      </c>
      <c r="N11" s="62">
        <f t="shared" si="5"/>
        <v>285612446</v>
      </c>
      <c r="O11" s="62">
        <f t="shared" si="5"/>
        <v>285612446</v>
      </c>
      <c r="P11" s="116"/>
      <c r="Q11" s="127">
        <f t="shared" si="2"/>
        <v>298343.31900000002</v>
      </c>
      <c r="R11" s="132">
        <f t="shared" si="3"/>
        <v>293961.46021999995</v>
      </c>
    </row>
    <row r="12" spans="1:18">
      <c r="A12" s="173"/>
      <c r="B12" s="155"/>
      <c r="C12" s="99" t="s">
        <v>10</v>
      </c>
      <c r="D12" s="119"/>
      <c r="E12" s="119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6"/>
      <c r="Q12" s="127"/>
      <c r="R12" s="132"/>
    </row>
    <row r="13" spans="1:18" ht="22.5" customHeight="1">
      <c r="A13" s="173"/>
      <c r="B13" s="155"/>
      <c r="C13" s="99" t="s">
        <v>11</v>
      </c>
      <c r="D13" s="119"/>
      <c r="E13" s="119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6"/>
      <c r="Q13" s="127"/>
      <c r="R13" s="132"/>
    </row>
    <row r="14" spans="1:18">
      <c r="A14" s="174"/>
      <c r="B14" s="155"/>
      <c r="C14" s="99" t="s">
        <v>12</v>
      </c>
      <c r="D14" s="119"/>
      <c r="E14" s="119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6"/>
      <c r="Q14" s="127"/>
      <c r="R14" s="132"/>
    </row>
    <row r="15" spans="1:18" ht="16.5" customHeight="1">
      <c r="A15" s="177" t="s">
        <v>13</v>
      </c>
      <c r="B15" s="157" t="s">
        <v>318</v>
      </c>
      <c r="C15" s="100" t="s">
        <v>5</v>
      </c>
      <c r="D15" s="112">
        <f>D17+D18+D19+D20+D21+D22</f>
        <v>299147.53999999998</v>
      </c>
      <c r="E15" s="112">
        <f t="shared" ref="E15:O15" si="6">E17+E18+E19+E20+E21+E22</f>
        <v>299147.53999999998</v>
      </c>
      <c r="F15" s="112">
        <f t="shared" si="6"/>
        <v>18702.52</v>
      </c>
      <c r="G15" s="112">
        <f t="shared" si="6"/>
        <v>18702.52</v>
      </c>
      <c r="H15" s="112">
        <f t="shared" si="6"/>
        <v>47621.78</v>
      </c>
      <c r="I15" s="112">
        <f t="shared" si="6"/>
        <v>40152.769999999997</v>
      </c>
      <c r="J15" s="112">
        <f t="shared" si="6"/>
        <v>66279.56</v>
      </c>
      <c r="K15" s="112">
        <f t="shared" si="6"/>
        <v>66278.06</v>
      </c>
      <c r="L15" s="112">
        <f t="shared" si="6"/>
        <v>720128.98</v>
      </c>
      <c r="M15" s="112">
        <f t="shared" si="6"/>
        <v>720128.98</v>
      </c>
      <c r="N15" s="112">
        <f t="shared" si="6"/>
        <v>0</v>
      </c>
      <c r="O15" s="112">
        <f t="shared" si="6"/>
        <v>0</v>
      </c>
      <c r="P15" s="110"/>
      <c r="Q15" s="128">
        <f t="shared" si="2"/>
        <v>720.12897999999996</v>
      </c>
      <c r="R15" s="133">
        <f t="shared" si="3"/>
        <v>720.12897999999996</v>
      </c>
    </row>
    <row r="16" spans="1:18">
      <c r="A16" s="178"/>
      <c r="B16" s="158"/>
      <c r="C16" s="100" t="s">
        <v>6</v>
      </c>
      <c r="D16" s="112"/>
      <c r="E16" s="112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0"/>
      <c r="Q16" s="128"/>
      <c r="R16" s="133"/>
    </row>
    <row r="17" spans="1:18" ht="22.5" customHeight="1">
      <c r="A17" s="178"/>
      <c r="B17" s="158"/>
      <c r="C17" s="100" t="s">
        <v>7</v>
      </c>
      <c r="D17" s="112"/>
      <c r="E17" s="112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0"/>
      <c r="Q17" s="128"/>
      <c r="R17" s="133"/>
    </row>
    <row r="18" spans="1:18">
      <c r="A18" s="178"/>
      <c r="B18" s="158"/>
      <c r="C18" s="100" t="s">
        <v>8</v>
      </c>
      <c r="D18" s="111">
        <f>'приложение 9'!H74</f>
        <v>299147.53999999998</v>
      </c>
      <c r="E18" s="111">
        <f>'приложение 9'!I74</f>
        <v>299147.53999999998</v>
      </c>
      <c r="F18" s="111">
        <v>18702.52</v>
      </c>
      <c r="G18" s="111">
        <v>18702.52</v>
      </c>
      <c r="H18" s="111">
        <v>47621.78</v>
      </c>
      <c r="I18" s="111">
        <v>40152.769999999997</v>
      </c>
      <c r="J18" s="111">
        <v>66279.56</v>
      </c>
      <c r="K18" s="111">
        <v>66278.06</v>
      </c>
      <c r="L18" s="111">
        <v>720128.98</v>
      </c>
      <c r="M18" s="111">
        <v>720128.98</v>
      </c>
      <c r="N18" s="111">
        <v>0</v>
      </c>
      <c r="O18" s="111">
        <v>0</v>
      </c>
      <c r="P18" s="110"/>
      <c r="Q18" s="128">
        <f t="shared" si="2"/>
        <v>720.12897999999996</v>
      </c>
      <c r="R18" s="133">
        <f t="shared" si="3"/>
        <v>720.12897999999996</v>
      </c>
    </row>
    <row r="19" spans="1:18">
      <c r="A19" s="178"/>
      <c r="B19" s="158"/>
      <c r="C19" s="100" t="s">
        <v>9</v>
      </c>
      <c r="D19" s="112"/>
      <c r="E19" s="112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0"/>
      <c r="Q19" s="128"/>
      <c r="R19" s="133"/>
    </row>
    <row r="20" spans="1:18" ht="22.5" customHeight="1">
      <c r="A20" s="178"/>
      <c r="B20" s="158"/>
      <c r="C20" s="100" t="s">
        <v>10</v>
      </c>
      <c r="D20" s="112"/>
      <c r="E20" s="112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0"/>
      <c r="Q20" s="128"/>
      <c r="R20" s="133"/>
    </row>
    <row r="21" spans="1:18">
      <c r="A21" s="178"/>
      <c r="B21" s="158"/>
      <c r="C21" s="100" t="s">
        <v>11</v>
      </c>
      <c r="D21" s="112"/>
      <c r="E21" s="112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0"/>
      <c r="Q21" s="128"/>
      <c r="R21" s="133"/>
    </row>
    <row r="22" spans="1:18" ht="22.5" customHeight="1">
      <c r="A22" s="178"/>
      <c r="B22" s="159"/>
      <c r="C22" s="100" t="s">
        <v>12</v>
      </c>
      <c r="D22" s="112"/>
      <c r="E22" s="112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0"/>
      <c r="Q22" s="128"/>
      <c r="R22" s="133"/>
    </row>
    <row r="23" spans="1:18" ht="18" customHeight="1">
      <c r="A23" s="186" t="s">
        <v>18</v>
      </c>
      <c r="B23" s="157" t="s">
        <v>543</v>
      </c>
      <c r="C23" s="100" t="s">
        <v>5</v>
      </c>
      <c r="D23" s="112">
        <f>SUM(D25:D30)</f>
        <v>0</v>
      </c>
      <c r="E23" s="112">
        <f t="shared" ref="E23:O23" si="7">SUM(E25:E30)</f>
        <v>0</v>
      </c>
      <c r="F23" s="112">
        <f t="shared" si="7"/>
        <v>0</v>
      </c>
      <c r="G23" s="112">
        <f t="shared" si="7"/>
        <v>0</v>
      </c>
      <c r="H23" s="112">
        <f t="shared" si="7"/>
        <v>0</v>
      </c>
      <c r="I23" s="112">
        <f t="shared" si="7"/>
        <v>0</v>
      </c>
      <c r="J23" s="112">
        <f t="shared" si="7"/>
        <v>0</v>
      </c>
      <c r="K23" s="112">
        <f t="shared" si="7"/>
        <v>0</v>
      </c>
      <c r="L23" s="112">
        <f t="shared" si="7"/>
        <v>282200</v>
      </c>
      <c r="M23" s="112">
        <f t="shared" si="7"/>
        <v>282200</v>
      </c>
      <c r="N23" s="112">
        <f t="shared" si="7"/>
        <v>0</v>
      </c>
      <c r="O23" s="112">
        <f t="shared" si="7"/>
        <v>0</v>
      </c>
      <c r="P23" s="110"/>
      <c r="Q23" s="128">
        <f t="shared" si="2"/>
        <v>282.2</v>
      </c>
      <c r="R23" s="133">
        <f t="shared" si="3"/>
        <v>282.2</v>
      </c>
    </row>
    <row r="24" spans="1:18" ht="18" customHeight="1">
      <c r="A24" s="187"/>
      <c r="B24" s="158"/>
      <c r="C24" s="100" t="s">
        <v>6</v>
      </c>
      <c r="D24" s="112"/>
      <c r="E24" s="112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0"/>
      <c r="Q24" s="128"/>
      <c r="R24" s="133"/>
    </row>
    <row r="25" spans="1:18" ht="18" customHeight="1">
      <c r="A25" s="187"/>
      <c r="B25" s="158"/>
      <c r="C25" s="100" t="s">
        <v>7</v>
      </c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0"/>
      <c r="Q25" s="128"/>
      <c r="R25" s="133"/>
    </row>
    <row r="26" spans="1:18" ht="18" customHeight="1">
      <c r="A26" s="187"/>
      <c r="B26" s="158"/>
      <c r="C26" s="100" t="s">
        <v>8</v>
      </c>
      <c r="D26" s="112">
        <f>'приложение 9'!H78</f>
        <v>0</v>
      </c>
      <c r="E26" s="112">
        <f>'приложение 9'!I78</f>
        <v>0</v>
      </c>
      <c r="F26" s="111">
        <v>0</v>
      </c>
      <c r="G26" s="111">
        <v>0</v>
      </c>
      <c r="H26" s="111">
        <v>0</v>
      </c>
      <c r="I26" s="111">
        <v>0</v>
      </c>
      <c r="J26" s="111">
        <v>0</v>
      </c>
      <c r="K26" s="111">
        <v>0</v>
      </c>
      <c r="L26" s="111">
        <v>282200</v>
      </c>
      <c r="M26" s="111">
        <v>282200</v>
      </c>
      <c r="N26" s="111">
        <v>0</v>
      </c>
      <c r="O26" s="111">
        <v>0</v>
      </c>
      <c r="P26" s="110"/>
      <c r="Q26" s="128">
        <f t="shared" si="2"/>
        <v>282.2</v>
      </c>
      <c r="R26" s="133">
        <f t="shared" si="3"/>
        <v>282.2</v>
      </c>
    </row>
    <row r="27" spans="1:18" ht="18" customHeight="1">
      <c r="A27" s="187"/>
      <c r="B27" s="158"/>
      <c r="C27" s="100" t="s">
        <v>9</v>
      </c>
      <c r="D27" s="112"/>
      <c r="E27" s="112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0"/>
      <c r="Q27" s="128"/>
      <c r="R27" s="133"/>
    </row>
    <row r="28" spans="1:18" ht="18" customHeight="1">
      <c r="A28" s="187"/>
      <c r="B28" s="158"/>
      <c r="C28" s="100" t="s">
        <v>10</v>
      </c>
      <c r="D28" s="112"/>
      <c r="E28" s="112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0"/>
      <c r="Q28" s="128"/>
      <c r="R28" s="133"/>
    </row>
    <row r="29" spans="1:18" ht="18" customHeight="1">
      <c r="A29" s="187"/>
      <c r="B29" s="158"/>
      <c r="C29" s="100" t="s">
        <v>11</v>
      </c>
      <c r="D29" s="112"/>
      <c r="E29" s="112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0"/>
      <c r="Q29" s="128"/>
      <c r="R29" s="133"/>
    </row>
    <row r="30" spans="1:18" ht="18" customHeight="1">
      <c r="A30" s="188"/>
      <c r="B30" s="159"/>
      <c r="C30" s="100" t="s">
        <v>12</v>
      </c>
      <c r="D30" s="112"/>
      <c r="E30" s="112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0"/>
      <c r="Q30" s="128"/>
      <c r="R30" s="133"/>
    </row>
    <row r="31" spans="1:18" ht="14.25" customHeight="1">
      <c r="A31" s="177" t="s">
        <v>19</v>
      </c>
      <c r="B31" s="157" t="s">
        <v>322</v>
      </c>
      <c r="C31" s="100" t="s">
        <v>5</v>
      </c>
      <c r="D31" s="112">
        <f>SUM(D33:D38)</f>
        <v>273100</v>
      </c>
      <c r="E31" s="112">
        <f t="shared" ref="E31:O31" si="8">SUM(E33:E38)</f>
        <v>273100</v>
      </c>
      <c r="F31" s="112">
        <f t="shared" si="8"/>
        <v>0</v>
      </c>
      <c r="G31" s="112">
        <f t="shared" si="8"/>
        <v>0</v>
      </c>
      <c r="H31" s="112">
        <f t="shared" si="8"/>
        <v>0</v>
      </c>
      <c r="I31" s="112">
        <f t="shared" si="8"/>
        <v>0</v>
      </c>
      <c r="J31" s="112">
        <f t="shared" si="8"/>
        <v>0</v>
      </c>
      <c r="K31" s="112">
        <f t="shared" si="8"/>
        <v>0</v>
      </c>
      <c r="L31" s="112">
        <f t="shared" si="8"/>
        <v>0</v>
      </c>
      <c r="M31" s="112">
        <f t="shared" si="8"/>
        <v>0</v>
      </c>
      <c r="N31" s="112">
        <f t="shared" si="8"/>
        <v>0</v>
      </c>
      <c r="O31" s="112">
        <f t="shared" si="8"/>
        <v>0</v>
      </c>
      <c r="P31" s="110"/>
      <c r="Q31" s="128">
        <f t="shared" si="2"/>
        <v>0</v>
      </c>
      <c r="R31" s="133">
        <f t="shared" si="3"/>
        <v>0</v>
      </c>
    </row>
    <row r="32" spans="1:18">
      <c r="A32" s="178"/>
      <c r="B32" s="158"/>
      <c r="C32" s="100" t="s">
        <v>6</v>
      </c>
      <c r="D32" s="112"/>
      <c r="E32" s="112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0"/>
      <c r="Q32" s="128"/>
      <c r="R32" s="133"/>
    </row>
    <row r="33" spans="1:18">
      <c r="A33" s="178"/>
      <c r="B33" s="158"/>
      <c r="C33" s="100" t="s">
        <v>7</v>
      </c>
      <c r="D33" s="112"/>
      <c r="E33" s="112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0"/>
      <c r="Q33" s="128"/>
      <c r="R33" s="133"/>
    </row>
    <row r="34" spans="1:18" ht="23.25" customHeight="1">
      <c r="A34" s="178"/>
      <c r="B34" s="158"/>
      <c r="C34" s="100" t="s">
        <v>8</v>
      </c>
      <c r="D34" s="111">
        <f>'приложение 9'!H81</f>
        <v>273100</v>
      </c>
      <c r="E34" s="111">
        <f>'приложение 9'!I81</f>
        <v>273100</v>
      </c>
      <c r="F34" s="111">
        <v>0</v>
      </c>
      <c r="G34" s="111">
        <v>0</v>
      </c>
      <c r="H34" s="111">
        <v>0</v>
      </c>
      <c r="I34" s="111">
        <v>0</v>
      </c>
      <c r="J34" s="111">
        <v>0</v>
      </c>
      <c r="K34" s="111">
        <v>0</v>
      </c>
      <c r="L34" s="111">
        <v>0</v>
      </c>
      <c r="M34" s="111">
        <v>0</v>
      </c>
      <c r="N34" s="111">
        <v>0</v>
      </c>
      <c r="O34" s="111">
        <v>0</v>
      </c>
      <c r="P34" s="110"/>
      <c r="Q34" s="128">
        <f t="shared" si="2"/>
        <v>0</v>
      </c>
      <c r="R34" s="133">
        <f t="shared" si="3"/>
        <v>0</v>
      </c>
    </row>
    <row r="35" spans="1:18">
      <c r="A35" s="178"/>
      <c r="B35" s="158"/>
      <c r="C35" s="100" t="s">
        <v>9</v>
      </c>
      <c r="D35" s="112"/>
      <c r="E35" s="112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0"/>
      <c r="Q35" s="128"/>
      <c r="R35" s="133"/>
    </row>
    <row r="36" spans="1:18" ht="22.5" customHeight="1">
      <c r="A36" s="178"/>
      <c r="B36" s="158"/>
      <c r="C36" s="100" t="s">
        <v>10</v>
      </c>
      <c r="D36" s="112"/>
      <c r="E36" s="112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0"/>
      <c r="Q36" s="128"/>
      <c r="R36" s="133"/>
    </row>
    <row r="37" spans="1:18">
      <c r="A37" s="178"/>
      <c r="B37" s="158"/>
      <c r="C37" s="100" t="s">
        <v>11</v>
      </c>
      <c r="D37" s="112"/>
      <c r="E37" s="112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0"/>
      <c r="Q37" s="128"/>
      <c r="R37" s="133"/>
    </row>
    <row r="38" spans="1:18" ht="34.5" customHeight="1">
      <c r="A38" s="179"/>
      <c r="B38" s="159"/>
      <c r="C38" s="100" t="s">
        <v>12</v>
      </c>
      <c r="D38" s="112"/>
      <c r="E38" s="112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0"/>
      <c r="Q38" s="128"/>
      <c r="R38" s="133"/>
    </row>
    <row r="39" spans="1:18" ht="14.25" customHeight="1">
      <c r="A39" s="177" t="s">
        <v>20</v>
      </c>
      <c r="B39" s="157" t="s">
        <v>504</v>
      </c>
      <c r="C39" s="100" t="s">
        <v>5</v>
      </c>
      <c r="D39" s="112">
        <f>SUM(D41:D46)</f>
        <v>0</v>
      </c>
      <c r="E39" s="112">
        <f t="shared" ref="E39:O39" si="9">SUM(E41:E46)</f>
        <v>0</v>
      </c>
      <c r="F39" s="112">
        <f t="shared" si="9"/>
        <v>307221</v>
      </c>
      <c r="G39" s="112">
        <f t="shared" si="9"/>
        <v>216330</v>
      </c>
      <c r="H39" s="112">
        <f t="shared" si="9"/>
        <v>614442</v>
      </c>
      <c r="I39" s="112">
        <f t="shared" si="9"/>
        <v>591708</v>
      </c>
      <c r="J39" s="112">
        <f t="shared" si="9"/>
        <v>921663</v>
      </c>
      <c r="K39" s="112">
        <f t="shared" si="9"/>
        <v>873572</v>
      </c>
      <c r="L39" s="112">
        <f t="shared" si="9"/>
        <v>1228747</v>
      </c>
      <c r="M39" s="112">
        <f t="shared" si="9"/>
        <v>1228747</v>
      </c>
      <c r="N39" s="112">
        <f t="shared" si="9"/>
        <v>0</v>
      </c>
      <c r="O39" s="112">
        <f t="shared" si="9"/>
        <v>0</v>
      </c>
      <c r="P39" s="110"/>
      <c r="Q39" s="128">
        <f t="shared" si="2"/>
        <v>1228.7470000000001</v>
      </c>
      <c r="R39" s="133">
        <f t="shared" si="3"/>
        <v>1228.7470000000001</v>
      </c>
    </row>
    <row r="40" spans="1:18">
      <c r="A40" s="178"/>
      <c r="B40" s="158"/>
      <c r="C40" s="100" t="s">
        <v>6</v>
      </c>
      <c r="D40" s="112"/>
      <c r="E40" s="112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0"/>
      <c r="Q40" s="128"/>
      <c r="R40" s="133"/>
    </row>
    <row r="41" spans="1:18" ht="22.5" customHeight="1">
      <c r="A41" s="178"/>
      <c r="B41" s="158"/>
      <c r="C41" s="100" t="s">
        <v>7</v>
      </c>
      <c r="D41" s="112"/>
      <c r="E41" s="112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0"/>
      <c r="Q41" s="128"/>
      <c r="R41" s="133"/>
    </row>
    <row r="42" spans="1:18">
      <c r="A42" s="178"/>
      <c r="B42" s="158"/>
      <c r="C42" s="100" t="s">
        <v>8</v>
      </c>
      <c r="D42" s="112">
        <f>'приложение 9'!H84</f>
        <v>0</v>
      </c>
      <c r="E42" s="112">
        <f>'приложение 9'!I84</f>
        <v>0</v>
      </c>
      <c r="F42" s="111">
        <v>307221</v>
      </c>
      <c r="G42" s="111">
        <v>216330</v>
      </c>
      <c r="H42" s="111">
        <v>614442</v>
      </c>
      <c r="I42" s="111">
        <v>591708</v>
      </c>
      <c r="J42" s="111">
        <v>921663</v>
      </c>
      <c r="K42" s="111">
        <v>873572</v>
      </c>
      <c r="L42" s="111">
        <v>1228747</v>
      </c>
      <c r="M42" s="111">
        <v>1228747</v>
      </c>
      <c r="N42" s="111">
        <v>0</v>
      </c>
      <c r="O42" s="111">
        <v>0</v>
      </c>
      <c r="P42" s="110"/>
      <c r="Q42" s="128">
        <f t="shared" si="2"/>
        <v>1228.7470000000001</v>
      </c>
      <c r="R42" s="133">
        <f t="shared" si="3"/>
        <v>1228.7470000000001</v>
      </c>
    </row>
    <row r="43" spans="1:18">
      <c r="A43" s="178"/>
      <c r="B43" s="158"/>
      <c r="C43" s="100" t="s">
        <v>9</v>
      </c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0"/>
      <c r="Q43" s="128"/>
      <c r="R43" s="133"/>
    </row>
    <row r="44" spans="1:18">
      <c r="A44" s="178"/>
      <c r="B44" s="158"/>
      <c r="C44" s="100" t="s">
        <v>10</v>
      </c>
      <c r="D44" s="112"/>
      <c r="E44" s="112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0"/>
      <c r="Q44" s="128"/>
      <c r="R44" s="133"/>
    </row>
    <row r="45" spans="1:18">
      <c r="A45" s="178"/>
      <c r="B45" s="158"/>
      <c r="C45" s="100" t="s">
        <v>11</v>
      </c>
      <c r="D45" s="112"/>
      <c r="E45" s="112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0"/>
      <c r="Q45" s="128"/>
      <c r="R45" s="133"/>
    </row>
    <row r="46" spans="1:18" ht="22.5" customHeight="1">
      <c r="A46" s="179"/>
      <c r="B46" s="159"/>
      <c r="C46" s="100" t="s">
        <v>12</v>
      </c>
      <c r="D46" s="112"/>
      <c r="E46" s="112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0"/>
      <c r="Q46" s="128"/>
      <c r="R46" s="133"/>
    </row>
    <row r="47" spans="1:18" ht="14.25" customHeight="1">
      <c r="A47" s="177" t="s">
        <v>21</v>
      </c>
      <c r="B47" s="157" t="s">
        <v>508</v>
      </c>
      <c r="C47" s="100" t="s">
        <v>5</v>
      </c>
      <c r="D47" s="112">
        <f>SUM(D49:D54)</f>
        <v>0</v>
      </c>
      <c r="E47" s="112">
        <f t="shared" ref="E47:O47" si="10">SUM(E49:E54)</f>
        <v>0</v>
      </c>
      <c r="F47" s="112">
        <f t="shared" si="10"/>
        <v>40701</v>
      </c>
      <c r="G47" s="112">
        <f t="shared" si="10"/>
        <v>27134</v>
      </c>
      <c r="H47" s="112">
        <f t="shared" si="10"/>
        <v>81402</v>
      </c>
      <c r="I47" s="112">
        <f t="shared" si="10"/>
        <v>70982</v>
      </c>
      <c r="J47" s="112">
        <f t="shared" si="10"/>
        <v>122103</v>
      </c>
      <c r="K47" s="112">
        <f t="shared" si="10"/>
        <v>122103</v>
      </c>
      <c r="L47" s="112">
        <f t="shared" si="10"/>
        <v>162800</v>
      </c>
      <c r="M47" s="112">
        <f t="shared" si="10"/>
        <v>162800</v>
      </c>
      <c r="N47" s="112">
        <f t="shared" si="10"/>
        <v>0</v>
      </c>
      <c r="O47" s="112">
        <f t="shared" si="10"/>
        <v>0</v>
      </c>
      <c r="P47" s="110"/>
      <c r="Q47" s="128">
        <f t="shared" si="2"/>
        <v>162.80000000000001</v>
      </c>
      <c r="R47" s="133">
        <f t="shared" si="3"/>
        <v>162.80000000000001</v>
      </c>
    </row>
    <row r="48" spans="1:18">
      <c r="A48" s="178"/>
      <c r="B48" s="158"/>
      <c r="C48" s="100" t="s">
        <v>6</v>
      </c>
      <c r="D48" s="112"/>
      <c r="E48" s="112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0"/>
      <c r="Q48" s="128"/>
      <c r="R48" s="133"/>
    </row>
    <row r="49" spans="1:18" ht="22.5" customHeight="1">
      <c r="A49" s="178"/>
      <c r="B49" s="158"/>
      <c r="C49" s="100" t="s">
        <v>7</v>
      </c>
      <c r="D49" s="112"/>
      <c r="E49" s="112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0"/>
      <c r="Q49" s="128"/>
      <c r="R49" s="133"/>
    </row>
    <row r="50" spans="1:18">
      <c r="A50" s="178"/>
      <c r="B50" s="158"/>
      <c r="C50" s="100" t="s">
        <v>8</v>
      </c>
      <c r="D50" s="112">
        <f>'приложение 9'!H89</f>
        <v>0</v>
      </c>
      <c r="E50" s="112">
        <f>'приложение 9'!I89</f>
        <v>0</v>
      </c>
      <c r="F50" s="111">
        <v>40701</v>
      </c>
      <c r="G50" s="111">
        <v>27134</v>
      </c>
      <c r="H50" s="111">
        <v>81402</v>
      </c>
      <c r="I50" s="111">
        <v>70982</v>
      </c>
      <c r="J50" s="111">
        <v>122103</v>
      </c>
      <c r="K50" s="111">
        <v>122103</v>
      </c>
      <c r="L50" s="111">
        <v>162800</v>
      </c>
      <c r="M50" s="111">
        <v>162800</v>
      </c>
      <c r="N50" s="111">
        <v>0</v>
      </c>
      <c r="O50" s="111">
        <v>0</v>
      </c>
      <c r="P50" s="110"/>
      <c r="Q50" s="128">
        <f t="shared" si="2"/>
        <v>162.80000000000001</v>
      </c>
      <c r="R50" s="133">
        <f t="shared" si="3"/>
        <v>162.80000000000001</v>
      </c>
    </row>
    <row r="51" spans="1:18">
      <c r="A51" s="178"/>
      <c r="B51" s="158"/>
      <c r="C51" s="100" t="s">
        <v>9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0"/>
      <c r="Q51" s="128"/>
      <c r="R51" s="133"/>
    </row>
    <row r="52" spans="1:18" ht="22.5" customHeight="1">
      <c r="A52" s="178"/>
      <c r="B52" s="158"/>
      <c r="C52" s="100" t="s">
        <v>10</v>
      </c>
      <c r="D52" s="112"/>
      <c r="E52" s="112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0"/>
      <c r="Q52" s="128"/>
      <c r="R52" s="133"/>
    </row>
    <row r="53" spans="1:18">
      <c r="A53" s="178"/>
      <c r="B53" s="158"/>
      <c r="C53" s="100" t="s">
        <v>11</v>
      </c>
      <c r="D53" s="112"/>
      <c r="E53" s="112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0"/>
      <c r="Q53" s="128"/>
      <c r="R53" s="133"/>
    </row>
    <row r="54" spans="1:18" ht="22.5" customHeight="1">
      <c r="A54" s="179"/>
      <c r="B54" s="159"/>
      <c r="C54" s="100" t="s">
        <v>12</v>
      </c>
      <c r="D54" s="112"/>
      <c r="E54" s="112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0"/>
      <c r="Q54" s="128"/>
      <c r="R54" s="133"/>
    </row>
    <row r="55" spans="1:18" ht="14.25" customHeight="1">
      <c r="A55" s="177" t="s">
        <v>22</v>
      </c>
      <c r="B55" s="157" t="s">
        <v>324</v>
      </c>
      <c r="C55" s="100" t="s">
        <v>5</v>
      </c>
      <c r="D55" s="112">
        <f>SUM(D57:D62)</f>
        <v>6324401</v>
      </c>
      <c r="E55" s="112">
        <f t="shared" ref="E55:O55" si="11">SUM(E57:E62)</f>
        <v>6295598.9299999997</v>
      </c>
      <c r="F55" s="112">
        <f t="shared" si="11"/>
        <v>1269902.0900000001</v>
      </c>
      <c r="G55" s="112">
        <f t="shared" si="11"/>
        <v>1269438.0900000001</v>
      </c>
      <c r="H55" s="112">
        <f t="shared" si="11"/>
        <v>2742105.66</v>
      </c>
      <c r="I55" s="112">
        <f t="shared" si="11"/>
        <v>2617552.52</v>
      </c>
      <c r="J55" s="112">
        <f t="shared" si="11"/>
        <v>3904336.0599999996</v>
      </c>
      <c r="K55" s="112">
        <f t="shared" si="11"/>
        <v>3782898.91</v>
      </c>
      <c r="L55" s="112">
        <f t="shared" si="11"/>
        <v>5710586</v>
      </c>
      <c r="M55" s="112">
        <f t="shared" si="11"/>
        <v>5666996.6800000006</v>
      </c>
      <c r="N55" s="112">
        <f t="shared" si="11"/>
        <v>5734482</v>
      </c>
      <c r="O55" s="112">
        <f t="shared" si="11"/>
        <v>5734482</v>
      </c>
      <c r="P55" s="110"/>
      <c r="Q55" s="128">
        <f t="shared" si="2"/>
        <v>5710.5860000000002</v>
      </c>
      <c r="R55" s="133">
        <f t="shared" si="3"/>
        <v>5666.9966800000002</v>
      </c>
    </row>
    <row r="56" spans="1:18">
      <c r="A56" s="178"/>
      <c r="B56" s="158"/>
      <c r="C56" s="100" t="s">
        <v>6</v>
      </c>
      <c r="D56" s="112"/>
      <c r="E56" s="112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0"/>
      <c r="Q56" s="128"/>
      <c r="R56" s="133"/>
    </row>
    <row r="57" spans="1:18">
      <c r="A57" s="178"/>
      <c r="B57" s="158"/>
      <c r="C57" s="100" t="s">
        <v>7</v>
      </c>
      <c r="D57" s="112"/>
      <c r="E57" s="112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0"/>
      <c r="Q57" s="128"/>
      <c r="R57" s="133"/>
    </row>
    <row r="58" spans="1:18">
      <c r="A58" s="178"/>
      <c r="B58" s="158"/>
      <c r="C58" s="100" t="s">
        <v>8</v>
      </c>
      <c r="D58" s="112"/>
      <c r="E58" s="112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0"/>
      <c r="Q58" s="128"/>
      <c r="R58" s="133"/>
    </row>
    <row r="59" spans="1:18" ht="22.5" customHeight="1">
      <c r="A59" s="178"/>
      <c r="B59" s="158"/>
      <c r="C59" s="100" t="s">
        <v>9</v>
      </c>
      <c r="D59" s="111">
        <f>'приложение 9'!H92</f>
        <v>6324401</v>
      </c>
      <c r="E59" s="111">
        <f>'приложение 9'!I92</f>
        <v>6295598.9299999997</v>
      </c>
      <c r="F59" s="111">
        <v>1269902.0900000001</v>
      </c>
      <c r="G59" s="111">
        <v>1269438.0900000001</v>
      </c>
      <c r="H59" s="111">
        <v>2742105.66</v>
      </c>
      <c r="I59" s="111">
        <v>2617552.52</v>
      </c>
      <c r="J59" s="111">
        <v>3904336.0599999996</v>
      </c>
      <c r="K59" s="111">
        <v>3782898.91</v>
      </c>
      <c r="L59" s="111">
        <v>5710586</v>
      </c>
      <c r="M59" s="111">
        <v>5666996.6800000006</v>
      </c>
      <c r="N59" s="111">
        <f>'приложение 9'!R92</f>
        <v>5734482</v>
      </c>
      <c r="O59" s="111">
        <f>'приложение 9'!S92</f>
        <v>5734482</v>
      </c>
      <c r="P59" s="110"/>
      <c r="Q59" s="128">
        <f t="shared" si="2"/>
        <v>5710.5860000000002</v>
      </c>
      <c r="R59" s="133">
        <f t="shared" si="3"/>
        <v>5666.9966800000002</v>
      </c>
    </row>
    <row r="60" spans="1:18">
      <c r="A60" s="178"/>
      <c r="B60" s="158"/>
      <c r="C60" s="100" t="s">
        <v>10</v>
      </c>
      <c r="D60" s="112"/>
      <c r="E60" s="112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0"/>
      <c r="Q60" s="128"/>
      <c r="R60" s="133"/>
    </row>
    <row r="61" spans="1:18">
      <c r="A61" s="178"/>
      <c r="B61" s="158"/>
      <c r="C61" s="100" t="s">
        <v>11</v>
      </c>
      <c r="D61" s="112"/>
      <c r="E61" s="112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0"/>
      <c r="Q61" s="128"/>
      <c r="R61" s="133"/>
    </row>
    <row r="62" spans="1:18">
      <c r="A62" s="179"/>
      <c r="B62" s="159"/>
      <c r="C62" s="100" t="s">
        <v>12</v>
      </c>
      <c r="D62" s="112"/>
      <c r="E62" s="112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0"/>
      <c r="Q62" s="128"/>
      <c r="R62" s="133"/>
    </row>
    <row r="63" spans="1:18" ht="14.25" customHeight="1">
      <c r="A63" s="177" t="s">
        <v>23</v>
      </c>
      <c r="B63" s="157" t="s">
        <v>325</v>
      </c>
      <c r="C63" s="100" t="s">
        <v>5</v>
      </c>
      <c r="D63" s="112">
        <f>SUM(D65:D70)</f>
        <v>345697</v>
      </c>
      <c r="E63" s="112">
        <f t="shared" ref="E63:O63" si="12">SUM(E65:E70)</f>
        <v>309831.65999999997</v>
      </c>
      <c r="F63" s="112">
        <f t="shared" si="12"/>
        <v>121974.14</v>
      </c>
      <c r="G63" s="112">
        <f t="shared" si="12"/>
        <v>121974.12</v>
      </c>
      <c r="H63" s="112">
        <f t="shared" si="12"/>
        <v>167444.41999999998</v>
      </c>
      <c r="I63" s="112">
        <f t="shared" si="12"/>
        <v>148919.12</v>
      </c>
      <c r="J63" s="112">
        <f t="shared" si="12"/>
        <v>283523.95999999996</v>
      </c>
      <c r="K63" s="112">
        <f t="shared" si="12"/>
        <v>257046.62</v>
      </c>
      <c r="L63" s="112">
        <f t="shared" si="12"/>
        <v>369593</v>
      </c>
      <c r="M63" s="112">
        <f t="shared" si="12"/>
        <v>354367.93</v>
      </c>
      <c r="N63" s="112">
        <f t="shared" si="12"/>
        <v>345697</v>
      </c>
      <c r="O63" s="112">
        <f t="shared" si="12"/>
        <v>345697</v>
      </c>
      <c r="P63" s="110"/>
      <c r="Q63" s="128">
        <f t="shared" si="2"/>
        <v>369.59300000000002</v>
      </c>
      <c r="R63" s="133">
        <f t="shared" si="3"/>
        <v>354.36793</v>
      </c>
    </row>
    <row r="64" spans="1:18" ht="22.5" customHeight="1">
      <c r="A64" s="178"/>
      <c r="B64" s="158"/>
      <c r="C64" s="100" t="s">
        <v>6</v>
      </c>
      <c r="D64" s="112"/>
      <c r="E64" s="112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0"/>
      <c r="Q64" s="128"/>
      <c r="R64" s="133"/>
    </row>
    <row r="65" spans="1:18">
      <c r="A65" s="178"/>
      <c r="B65" s="158"/>
      <c r="C65" s="100" t="s">
        <v>7</v>
      </c>
      <c r="D65" s="112"/>
      <c r="E65" s="112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0"/>
      <c r="Q65" s="128"/>
      <c r="R65" s="133"/>
    </row>
    <row r="66" spans="1:18" ht="22.5" customHeight="1">
      <c r="A66" s="178"/>
      <c r="B66" s="158"/>
      <c r="C66" s="100" t="s">
        <v>8</v>
      </c>
      <c r="D66" s="112"/>
      <c r="E66" s="112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0"/>
      <c r="Q66" s="128"/>
      <c r="R66" s="133"/>
    </row>
    <row r="67" spans="1:18">
      <c r="A67" s="178"/>
      <c r="B67" s="158"/>
      <c r="C67" s="100" t="s">
        <v>9</v>
      </c>
      <c r="D67" s="111">
        <f>'приложение 9'!H97</f>
        <v>345697</v>
      </c>
      <c r="E67" s="111">
        <f>'приложение 9'!I97</f>
        <v>309831.65999999997</v>
      </c>
      <c r="F67" s="111">
        <v>121974.14</v>
      </c>
      <c r="G67" s="111">
        <v>121974.12</v>
      </c>
      <c r="H67" s="111">
        <v>167444.41999999998</v>
      </c>
      <c r="I67" s="111">
        <v>148919.12</v>
      </c>
      <c r="J67" s="111">
        <v>283523.95999999996</v>
      </c>
      <c r="K67" s="111">
        <v>257046.62</v>
      </c>
      <c r="L67" s="111">
        <v>369593</v>
      </c>
      <c r="M67" s="111">
        <v>354367.93</v>
      </c>
      <c r="N67" s="111">
        <f>'приложение 9'!R97</f>
        <v>345697</v>
      </c>
      <c r="O67" s="111">
        <f>'приложение 9'!S97</f>
        <v>345697</v>
      </c>
      <c r="P67" s="110"/>
      <c r="Q67" s="128">
        <f t="shared" si="2"/>
        <v>369.59300000000002</v>
      </c>
      <c r="R67" s="133">
        <f t="shared" si="3"/>
        <v>354.36793</v>
      </c>
    </row>
    <row r="68" spans="1:18" ht="22.5" customHeight="1">
      <c r="A68" s="178"/>
      <c r="B68" s="158"/>
      <c r="C68" s="100" t="s">
        <v>10</v>
      </c>
      <c r="D68" s="112"/>
      <c r="E68" s="112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0"/>
      <c r="Q68" s="128"/>
      <c r="R68" s="133"/>
    </row>
    <row r="69" spans="1:18">
      <c r="A69" s="178"/>
      <c r="B69" s="158"/>
      <c r="C69" s="100" t="s">
        <v>11</v>
      </c>
      <c r="D69" s="112"/>
      <c r="E69" s="112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0"/>
      <c r="Q69" s="128"/>
      <c r="R69" s="133"/>
    </row>
    <row r="70" spans="1:18" ht="22.5" customHeight="1">
      <c r="A70" s="179"/>
      <c r="B70" s="159"/>
      <c r="C70" s="100" t="s">
        <v>12</v>
      </c>
      <c r="D70" s="112"/>
      <c r="E70" s="112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0"/>
      <c r="Q70" s="128"/>
      <c r="R70" s="133"/>
    </row>
    <row r="71" spans="1:18" ht="14.25" customHeight="1">
      <c r="A71" s="177" t="s">
        <v>24</v>
      </c>
      <c r="B71" s="157" t="s">
        <v>332</v>
      </c>
      <c r="C71" s="100" t="s">
        <v>5</v>
      </c>
      <c r="D71" s="112">
        <f>SUM(D73:D78)</f>
        <v>43841914.439999998</v>
      </c>
      <c r="E71" s="112">
        <f t="shared" ref="E71:O71" si="13">SUM(E73:E78)</f>
        <v>43616544.040000007</v>
      </c>
      <c r="F71" s="112">
        <f t="shared" si="13"/>
        <v>11350881.770000001</v>
      </c>
      <c r="G71" s="112">
        <f t="shared" si="13"/>
        <v>11257060.879999999</v>
      </c>
      <c r="H71" s="112">
        <f t="shared" si="13"/>
        <v>22330832.960000001</v>
      </c>
      <c r="I71" s="112">
        <f t="shared" si="13"/>
        <v>21945665.25</v>
      </c>
      <c r="J71" s="112">
        <f t="shared" si="13"/>
        <v>31094378.089999996</v>
      </c>
      <c r="K71" s="112">
        <f t="shared" si="13"/>
        <v>31055312.189999998</v>
      </c>
      <c r="L71" s="112">
        <f t="shared" si="13"/>
        <v>45612995.019999996</v>
      </c>
      <c r="M71" s="112">
        <f t="shared" si="13"/>
        <v>45439069.149999999</v>
      </c>
      <c r="N71" s="112">
        <f t="shared" si="13"/>
        <v>44497434</v>
      </c>
      <c r="O71" s="112">
        <f t="shared" si="13"/>
        <v>44497434</v>
      </c>
      <c r="P71" s="110"/>
      <c r="Q71" s="128">
        <f t="shared" si="2"/>
        <v>45612.995019999995</v>
      </c>
      <c r="R71" s="133">
        <f t="shared" si="3"/>
        <v>45439.069149999996</v>
      </c>
    </row>
    <row r="72" spans="1:18">
      <c r="A72" s="178"/>
      <c r="B72" s="158"/>
      <c r="C72" s="100" t="s">
        <v>6</v>
      </c>
      <c r="D72" s="112"/>
      <c r="E72" s="112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0"/>
      <c r="Q72" s="128"/>
      <c r="R72" s="133"/>
    </row>
    <row r="73" spans="1:18">
      <c r="A73" s="178"/>
      <c r="B73" s="158"/>
      <c r="C73" s="100" t="s">
        <v>7</v>
      </c>
      <c r="D73" s="112"/>
      <c r="E73" s="112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0"/>
      <c r="Q73" s="128"/>
      <c r="R73" s="133"/>
    </row>
    <row r="74" spans="1:18" ht="22.5" customHeight="1">
      <c r="A74" s="178"/>
      <c r="B74" s="158"/>
      <c r="C74" s="100" t="s">
        <v>8</v>
      </c>
      <c r="D74" s="112"/>
      <c r="E74" s="112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0"/>
      <c r="Q74" s="128"/>
      <c r="R74" s="133"/>
    </row>
    <row r="75" spans="1:18">
      <c r="A75" s="178"/>
      <c r="B75" s="158"/>
      <c r="C75" s="100" t="s">
        <v>9</v>
      </c>
      <c r="D75" s="111">
        <f>'приложение 9'!H100</f>
        <v>43841914.439999998</v>
      </c>
      <c r="E75" s="111">
        <f>'приложение 9'!I100</f>
        <v>43616544.040000007</v>
      </c>
      <c r="F75" s="111">
        <v>11350881.770000001</v>
      </c>
      <c r="G75" s="111">
        <v>11257060.879999999</v>
      </c>
      <c r="H75" s="111">
        <v>22330832.960000001</v>
      </c>
      <c r="I75" s="111">
        <v>21945665.25</v>
      </c>
      <c r="J75" s="111">
        <v>31094378.089999996</v>
      </c>
      <c r="K75" s="111">
        <v>31055312.189999998</v>
      </c>
      <c r="L75" s="111">
        <v>45612995.019999996</v>
      </c>
      <c r="M75" s="111">
        <v>45439069.149999999</v>
      </c>
      <c r="N75" s="111">
        <f>'приложение 9'!R100</f>
        <v>44497434</v>
      </c>
      <c r="O75" s="111">
        <f>'приложение 9'!S100</f>
        <v>44497434</v>
      </c>
      <c r="P75" s="110"/>
      <c r="Q75" s="128">
        <f t="shared" ref="Q75:Q135" si="14">L75/1000</f>
        <v>45612.995019999995</v>
      </c>
      <c r="R75" s="133">
        <f t="shared" ref="R75:R135" si="15">M75/1000</f>
        <v>45439.069149999996</v>
      </c>
    </row>
    <row r="76" spans="1:18">
      <c r="A76" s="178"/>
      <c r="B76" s="158"/>
      <c r="C76" s="100" t="s">
        <v>10</v>
      </c>
      <c r="D76" s="112"/>
      <c r="E76" s="112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0"/>
      <c r="Q76" s="128"/>
      <c r="R76" s="133"/>
    </row>
    <row r="77" spans="1:18" ht="22.5" customHeight="1">
      <c r="A77" s="178"/>
      <c r="B77" s="158"/>
      <c r="C77" s="100" t="s">
        <v>11</v>
      </c>
      <c r="D77" s="112"/>
      <c r="E77" s="112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0"/>
      <c r="Q77" s="128"/>
      <c r="R77" s="133"/>
    </row>
    <row r="78" spans="1:18">
      <c r="A78" s="179"/>
      <c r="B78" s="159"/>
      <c r="C78" s="100" t="s">
        <v>12</v>
      </c>
      <c r="D78" s="112"/>
      <c r="E78" s="112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0"/>
      <c r="Q78" s="128"/>
      <c r="R78" s="133"/>
    </row>
    <row r="79" spans="1:18">
      <c r="A79" s="177" t="s">
        <v>162</v>
      </c>
      <c r="B79" s="157" t="s">
        <v>329</v>
      </c>
      <c r="C79" s="100" t="s">
        <v>5</v>
      </c>
      <c r="D79" s="112">
        <f>D81+D82+D83+D84+D85+D86</f>
        <v>78644</v>
      </c>
      <c r="E79" s="112">
        <f t="shared" ref="E79:O79" si="16">E81+E82+E83+E84+E85+E86</f>
        <v>78644</v>
      </c>
      <c r="F79" s="112">
        <f t="shared" si="16"/>
        <v>0</v>
      </c>
      <c r="G79" s="112">
        <f t="shared" si="16"/>
        <v>0</v>
      </c>
      <c r="H79" s="112">
        <f t="shared" si="16"/>
        <v>0</v>
      </c>
      <c r="I79" s="112">
        <f t="shared" si="16"/>
        <v>0</v>
      </c>
      <c r="J79" s="112">
        <f t="shared" si="16"/>
        <v>0</v>
      </c>
      <c r="K79" s="112">
        <f t="shared" si="16"/>
        <v>0</v>
      </c>
      <c r="L79" s="112">
        <f t="shared" si="16"/>
        <v>0</v>
      </c>
      <c r="M79" s="112">
        <f t="shared" si="16"/>
        <v>0</v>
      </c>
      <c r="N79" s="112">
        <f t="shared" si="16"/>
        <v>0</v>
      </c>
      <c r="O79" s="112">
        <f t="shared" si="16"/>
        <v>0</v>
      </c>
      <c r="P79" s="110"/>
      <c r="Q79" s="128">
        <f t="shared" si="14"/>
        <v>0</v>
      </c>
      <c r="R79" s="133">
        <f t="shared" si="15"/>
        <v>0</v>
      </c>
    </row>
    <row r="80" spans="1:18">
      <c r="A80" s="178"/>
      <c r="B80" s="175"/>
      <c r="C80" s="100" t="s">
        <v>6</v>
      </c>
      <c r="D80" s="112"/>
      <c r="E80" s="112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0"/>
      <c r="Q80" s="128"/>
      <c r="R80" s="133"/>
    </row>
    <row r="81" spans="1:18">
      <c r="A81" s="178"/>
      <c r="B81" s="175"/>
      <c r="C81" s="100" t="s">
        <v>7</v>
      </c>
      <c r="D81" s="112"/>
      <c r="E81" s="112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0"/>
      <c r="Q81" s="128"/>
      <c r="R81" s="133"/>
    </row>
    <row r="82" spans="1:18">
      <c r="A82" s="178"/>
      <c r="B82" s="175"/>
      <c r="C82" s="100" t="s">
        <v>8</v>
      </c>
      <c r="D82" s="112"/>
      <c r="E82" s="112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0"/>
      <c r="Q82" s="128"/>
      <c r="R82" s="133"/>
    </row>
    <row r="83" spans="1:18">
      <c r="A83" s="178"/>
      <c r="B83" s="175"/>
      <c r="C83" s="100" t="s">
        <v>9</v>
      </c>
      <c r="D83" s="112">
        <f>'приложение 9'!H110</f>
        <v>78644</v>
      </c>
      <c r="E83" s="112">
        <f>'приложение 9'!I110</f>
        <v>78644</v>
      </c>
      <c r="F83" s="111">
        <v>0</v>
      </c>
      <c r="G83" s="111">
        <v>0</v>
      </c>
      <c r="H83" s="111">
        <v>0</v>
      </c>
      <c r="I83" s="111">
        <v>0</v>
      </c>
      <c r="J83" s="111">
        <v>0</v>
      </c>
      <c r="K83" s="111">
        <v>0</v>
      </c>
      <c r="L83" s="111">
        <v>0</v>
      </c>
      <c r="M83" s="111">
        <v>0</v>
      </c>
      <c r="N83" s="111">
        <v>0</v>
      </c>
      <c r="O83" s="111">
        <v>0</v>
      </c>
      <c r="P83" s="110"/>
      <c r="Q83" s="128">
        <f t="shared" si="14"/>
        <v>0</v>
      </c>
      <c r="R83" s="133">
        <f t="shared" si="15"/>
        <v>0</v>
      </c>
    </row>
    <row r="84" spans="1:18">
      <c r="A84" s="178"/>
      <c r="B84" s="175"/>
      <c r="C84" s="100" t="s">
        <v>10</v>
      </c>
      <c r="D84" s="112"/>
      <c r="E84" s="112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0"/>
      <c r="Q84" s="128"/>
      <c r="R84" s="133"/>
    </row>
    <row r="85" spans="1:18">
      <c r="A85" s="178"/>
      <c r="B85" s="175"/>
      <c r="C85" s="100" t="s">
        <v>11</v>
      </c>
      <c r="D85" s="112"/>
      <c r="E85" s="112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0"/>
      <c r="Q85" s="128"/>
      <c r="R85" s="133"/>
    </row>
    <row r="86" spans="1:18">
      <c r="A86" s="179"/>
      <c r="B86" s="176"/>
      <c r="C86" s="100" t="s">
        <v>12</v>
      </c>
      <c r="D86" s="112"/>
      <c r="E86" s="112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0"/>
      <c r="Q86" s="128"/>
      <c r="R86" s="133"/>
    </row>
    <row r="87" spans="1:18">
      <c r="A87" s="177" t="s">
        <v>641</v>
      </c>
      <c r="B87" s="180" t="s">
        <v>329</v>
      </c>
      <c r="C87" s="100" t="s">
        <v>5</v>
      </c>
      <c r="D87" s="112">
        <f>D89+D90+D91+D92+D93+D94</f>
        <v>7819.78</v>
      </c>
      <c r="E87" s="112">
        <f t="shared" ref="E87:O87" si="17">E89+E90+E91+E92+E93+E94</f>
        <v>7819.78</v>
      </c>
      <c r="F87" s="112">
        <f t="shared" si="17"/>
        <v>2046</v>
      </c>
      <c r="G87" s="112">
        <f t="shared" si="17"/>
        <v>2009.48</v>
      </c>
      <c r="H87" s="112">
        <f t="shared" si="17"/>
        <v>4092</v>
      </c>
      <c r="I87" s="112">
        <f t="shared" si="17"/>
        <v>3849.29</v>
      </c>
      <c r="J87" s="112">
        <f t="shared" si="17"/>
        <v>6138</v>
      </c>
      <c r="K87" s="112">
        <f t="shared" si="17"/>
        <v>6099.34</v>
      </c>
      <c r="L87" s="112">
        <f t="shared" si="17"/>
        <v>8176</v>
      </c>
      <c r="M87" s="112">
        <f t="shared" si="17"/>
        <v>7255.74</v>
      </c>
      <c r="N87" s="112">
        <f t="shared" si="17"/>
        <v>5273</v>
      </c>
      <c r="O87" s="112">
        <f t="shared" si="17"/>
        <v>5273</v>
      </c>
      <c r="P87" s="110"/>
      <c r="Q87" s="128">
        <f t="shared" si="14"/>
        <v>8.1760000000000002</v>
      </c>
      <c r="R87" s="133">
        <f t="shared" si="15"/>
        <v>7.2557399999999994</v>
      </c>
    </row>
    <row r="88" spans="1:18">
      <c r="A88" s="178"/>
      <c r="B88" s="175"/>
      <c r="C88" s="100" t="s">
        <v>6</v>
      </c>
      <c r="D88" s="112"/>
      <c r="E88" s="112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0"/>
      <c r="Q88" s="128"/>
      <c r="R88" s="133"/>
    </row>
    <row r="89" spans="1:18">
      <c r="A89" s="178"/>
      <c r="B89" s="175"/>
      <c r="C89" s="100" t="s">
        <v>7</v>
      </c>
      <c r="D89" s="112"/>
      <c r="E89" s="112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0"/>
      <c r="Q89" s="128"/>
      <c r="R89" s="133"/>
    </row>
    <row r="90" spans="1:18">
      <c r="A90" s="178"/>
      <c r="B90" s="175"/>
      <c r="C90" s="100" t="s">
        <v>8</v>
      </c>
      <c r="D90" s="112"/>
      <c r="E90" s="112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0"/>
      <c r="Q90" s="128"/>
      <c r="R90" s="133"/>
    </row>
    <row r="91" spans="1:18">
      <c r="A91" s="178"/>
      <c r="B91" s="175"/>
      <c r="C91" s="100" t="s">
        <v>9</v>
      </c>
      <c r="D91" s="112">
        <f>'приложение 9'!H113</f>
        <v>7819.78</v>
      </c>
      <c r="E91" s="112">
        <f>'приложение 9'!I113</f>
        <v>7819.78</v>
      </c>
      <c r="F91" s="111">
        <v>2046</v>
      </c>
      <c r="G91" s="111">
        <v>2009.48</v>
      </c>
      <c r="H91" s="111">
        <v>4092</v>
      </c>
      <c r="I91" s="111">
        <v>3849.29</v>
      </c>
      <c r="J91" s="111">
        <v>6138</v>
      </c>
      <c r="K91" s="111">
        <v>6099.34</v>
      </c>
      <c r="L91" s="111">
        <v>8176</v>
      </c>
      <c r="M91" s="111">
        <v>7255.74</v>
      </c>
      <c r="N91" s="111">
        <f>'приложение 9'!R113</f>
        <v>5273</v>
      </c>
      <c r="O91" s="111">
        <f>'приложение 9'!S113</f>
        <v>5273</v>
      </c>
      <c r="P91" s="110"/>
      <c r="Q91" s="128">
        <f t="shared" si="14"/>
        <v>8.1760000000000002</v>
      </c>
      <c r="R91" s="133">
        <f t="shared" si="15"/>
        <v>7.2557399999999994</v>
      </c>
    </row>
    <row r="92" spans="1:18">
      <c r="A92" s="178"/>
      <c r="B92" s="175"/>
      <c r="C92" s="100" t="s">
        <v>10</v>
      </c>
      <c r="D92" s="112"/>
      <c r="E92" s="112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0"/>
      <c r="Q92" s="128"/>
      <c r="R92" s="133"/>
    </row>
    <row r="93" spans="1:18">
      <c r="A93" s="178"/>
      <c r="B93" s="175"/>
      <c r="C93" s="100" t="s">
        <v>11</v>
      </c>
      <c r="D93" s="112"/>
      <c r="E93" s="112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0"/>
      <c r="Q93" s="128"/>
      <c r="R93" s="133"/>
    </row>
    <row r="94" spans="1:18">
      <c r="A94" s="179"/>
      <c r="B94" s="176"/>
      <c r="C94" s="100" t="s">
        <v>12</v>
      </c>
      <c r="D94" s="112"/>
      <c r="E94" s="112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0"/>
      <c r="Q94" s="128"/>
      <c r="R94" s="133"/>
    </row>
    <row r="95" spans="1:18" ht="15" customHeight="1">
      <c r="A95" s="177" t="s">
        <v>642</v>
      </c>
      <c r="B95" s="180" t="s">
        <v>330</v>
      </c>
      <c r="C95" s="100" t="s">
        <v>5</v>
      </c>
      <c r="D95" s="112">
        <f>D97+D98+D99+D100+D101+D102</f>
        <v>117319.8</v>
      </c>
      <c r="E95" s="112">
        <f t="shared" ref="E95:O95" si="18">E97+E98+E99+E100+E101+E102</f>
        <v>0</v>
      </c>
      <c r="F95" s="112">
        <f t="shared" si="18"/>
        <v>0</v>
      </c>
      <c r="G95" s="112">
        <f t="shared" si="18"/>
        <v>0</v>
      </c>
      <c r="H95" s="112">
        <f t="shared" si="18"/>
        <v>0</v>
      </c>
      <c r="I95" s="112">
        <f t="shared" si="18"/>
        <v>0</v>
      </c>
      <c r="J95" s="112">
        <f t="shared" si="18"/>
        <v>0</v>
      </c>
      <c r="K95" s="112">
        <f t="shared" si="18"/>
        <v>0</v>
      </c>
      <c r="L95" s="112">
        <f t="shared" si="18"/>
        <v>0</v>
      </c>
      <c r="M95" s="112">
        <f t="shared" si="18"/>
        <v>0</v>
      </c>
      <c r="N95" s="112">
        <f t="shared" si="18"/>
        <v>0</v>
      </c>
      <c r="O95" s="112">
        <f t="shared" si="18"/>
        <v>0</v>
      </c>
      <c r="P95" s="110"/>
      <c r="Q95" s="128">
        <f t="shared" si="14"/>
        <v>0</v>
      </c>
      <c r="R95" s="133">
        <f t="shared" si="15"/>
        <v>0</v>
      </c>
    </row>
    <row r="96" spans="1:18">
      <c r="A96" s="178"/>
      <c r="B96" s="175"/>
      <c r="C96" s="100" t="s">
        <v>6</v>
      </c>
      <c r="D96" s="112"/>
      <c r="E96" s="112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0"/>
      <c r="Q96" s="128"/>
      <c r="R96" s="133"/>
    </row>
    <row r="97" spans="1:18">
      <c r="A97" s="178"/>
      <c r="B97" s="175"/>
      <c r="C97" s="100" t="s">
        <v>7</v>
      </c>
      <c r="D97" s="112"/>
      <c r="E97" s="112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0"/>
      <c r="Q97" s="128"/>
      <c r="R97" s="133"/>
    </row>
    <row r="98" spans="1:18">
      <c r="A98" s="178"/>
      <c r="B98" s="175"/>
      <c r="C98" s="100" t="s">
        <v>8</v>
      </c>
      <c r="D98" s="112"/>
      <c r="E98" s="112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0"/>
      <c r="Q98" s="128"/>
      <c r="R98" s="133"/>
    </row>
    <row r="99" spans="1:18">
      <c r="A99" s="178"/>
      <c r="B99" s="175"/>
      <c r="C99" s="100" t="s">
        <v>9</v>
      </c>
      <c r="D99" s="112">
        <f>'приложение 9'!H117</f>
        <v>117319.8</v>
      </c>
      <c r="E99" s="112">
        <f>'приложение 9'!I117</f>
        <v>0</v>
      </c>
      <c r="F99" s="111">
        <v>0</v>
      </c>
      <c r="G99" s="111">
        <v>0</v>
      </c>
      <c r="H99" s="111">
        <v>0</v>
      </c>
      <c r="I99" s="111">
        <v>0</v>
      </c>
      <c r="J99" s="111">
        <v>0</v>
      </c>
      <c r="K99" s="111">
        <v>0</v>
      </c>
      <c r="L99" s="111">
        <v>0</v>
      </c>
      <c r="M99" s="111">
        <v>0</v>
      </c>
      <c r="N99" s="111">
        <v>0</v>
      </c>
      <c r="O99" s="111">
        <v>0</v>
      </c>
      <c r="P99" s="110"/>
      <c r="Q99" s="128">
        <f t="shared" si="14"/>
        <v>0</v>
      </c>
      <c r="R99" s="133">
        <f t="shared" si="15"/>
        <v>0</v>
      </c>
    </row>
    <row r="100" spans="1:18">
      <c r="A100" s="178"/>
      <c r="B100" s="175"/>
      <c r="C100" s="100" t="s">
        <v>10</v>
      </c>
      <c r="D100" s="112"/>
      <c r="E100" s="112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0"/>
      <c r="Q100" s="128"/>
      <c r="R100" s="133"/>
    </row>
    <row r="101" spans="1:18">
      <c r="A101" s="178"/>
      <c r="B101" s="175"/>
      <c r="C101" s="100" t="s">
        <v>11</v>
      </c>
      <c r="D101" s="112"/>
      <c r="E101" s="112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0"/>
      <c r="Q101" s="128"/>
      <c r="R101" s="133"/>
    </row>
    <row r="102" spans="1:18">
      <c r="A102" s="179"/>
      <c r="B102" s="176"/>
      <c r="C102" s="100" t="s">
        <v>12</v>
      </c>
      <c r="D102" s="112"/>
      <c r="E102" s="112"/>
      <c r="F102" s="111"/>
      <c r="G102" s="111"/>
      <c r="H102" s="111"/>
      <c r="I102" s="111"/>
      <c r="J102" s="111"/>
      <c r="K102" s="111"/>
      <c r="L102" s="111"/>
      <c r="M102" s="111"/>
      <c r="N102" s="111"/>
      <c r="O102" s="111"/>
      <c r="P102" s="110"/>
      <c r="Q102" s="128"/>
      <c r="R102" s="133"/>
    </row>
    <row r="103" spans="1:18" ht="13.5" customHeight="1">
      <c r="A103" s="160" t="s">
        <v>14</v>
      </c>
      <c r="B103" s="156" t="s">
        <v>640</v>
      </c>
      <c r="C103" s="100" t="s">
        <v>5</v>
      </c>
      <c r="D103" s="112">
        <f>SUM(D105:D110)</f>
        <v>645683601.41000009</v>
      </c>
      <c r="E103" s="112">
        <f t="shared" ref="E103:O103" si="19">SUM(E105:E110)</f>
        <v>640107059.67999995</v>
      </c>
      <c r="F103" s="112">
        <f t="shared" si="19"/>
        <v>146367553.22</v>
      </c>
      <c r="G103" s="112">
        <f t="shared" si="19"/>
        <v>146311861.29000002</v>
      </c>
      <c r="H103" s="112">
        <f t="shared" si="19"/>
        <v>354210391.65999997</v>
      </c>
      <c r="I103" s="112">
        <f t="shared" si="19"/>
        <v>354282122.63</v>
      </c>
      <c r="J103" s="112">
        <f t="shared" si="19"/>
        <v>478029439.53999996</v>
      </c>
      <c r="K103" s="112">
        <f t="shared" si="19"/>
        <v>477551300.25999999</v>
      </c>
      <c r="L103" s="112">
        <f t="shared" si="19"/>
        <v>713006349.20999992</v>
      </c>
      <c r="M103" s="112">
        <f t="shared" si="19"/>
        <v>707017674.37</v>
      </c>
      <c r="N103" s="112">
        <f t="shared" si="19"/>
        <v>626159060</v>
      </c>
      <c r="O103" s="112">
        <f t="shared" si="19"/>
        <v>626159060</v>
      </c>
      <c r="P103" s="110"/>
      <c r="Q103" s="128">
        <f t="shared" si="14"/>
        <v>713006.3492099999</v>
      </c>
      <c r="R103" s="133">
        <f t="shared" si="15"/>
        <v>707017.67437000002</v>
      </c>
    </row>
    <row r="104" spans="1:18">
      <c r="A104" s="161"/>
      <c r="B104" s="156"/>
      <c r="C104" s="100" t="s">
        <v>6</v>
      </c>
      <c r="D104" s="112"/>
      <c r="E104" s="112"/>
      <c r="F104" s="111"/>
      <c r="G104" s="111"/>
      <c r="H104" s="111"/>
      <c r="I104" s="111"/>
      <c r="J104" s="111"/>
      <c r="K104" s="111"/>
      <c r="L104" s="111"/>
      <c r="M104" s="111"/>
      <c r="N104" s="111"/>
      <c r="O104" s="111"/>
      <c r="P104" s="110"/>
      <c r="Q104" s="128"/>
      <c r="R104" s="133"/>
    </row>
    <row r="105" spans="1:18">
      <c r="A105" s="161"/>
      <c r="B105" s="156"/>
      <c r="C105" s="100" t="s">
        <v>15</v>
      </c>
      <c r="D105" s="49">
        <f>'приложение 9'!H63</f>
        <v>0</v>
      </c>
      <c r="E105" s="49">
        <f>'приложение 9'!I63</f>
        <v>0</v>
      </c>
      <c r="F105" s="49">
        <f>'приложение 9'!J63</f>
        <v>0</v>
      </c>
      <c r="G105" s="49">
        <f>'приложение 9'!K63</f>
        <v>0</v>
      </c>
      <c r="H105" s="49">
        <f>'приложение 9'!L63</f>
        <v>0</v>
      </c>
      <c r="I105" s="49">
        <f>'приложение 9'!M63</f>
        <v>0</v>
      </c>
      <c r="J105" s="49">
        <f>'приложение 9'!N63</f>
        <v>750000</v>
      </c>
      <c r="K105" s="49">
        <f>'приложение 9'!O63</f>
        <v>750000</v>
      </c>
      <c r="L105" s="49">
        <f>'приложение 9'!P63</f>
        <v>750000</v>
      </c>
      <c r="M105" s="49">
        <f>'приложение 9'!Q63</f>
        <v>750000</v>
      </c>
      <c r="N105" s="111">
        <v>0</v>
      </c>
      <c r="O105" s="111">
        <v>0</v>
      </c>
      <c r="P105" s="110"/>
      <c r="Q105" s="128">
        <f t="shared" si="14"/>
        <v>750</v>
      </c>
      <c r="R105" s="133">
        <f t="shared" si="15"/>
        <v>750</v>
      </c>
    </row>
    <row r="106" spans="1:18" ht="22.5" customHeight="1">
      <c r="A106" s="161"/>
      <c r="B106" s="156"/>
      <c r="C106" s="100" t="s">
        <v>8</v>
      </c>
      <c r="D106" s="49">
        <f>'приложение 9'!H12+'приложение 9'!H13+'приложение 9'!H14+'приложение 9'!H15+'приложение 9'!H16+'приложение 9'!H17+'приложение 9'!H18+'приложение 9'!H19+'приложение 9'!H20+'приложение 9'!H21+'приложение 9'!H22+'приложение 9'!H23+'приложение 9'!H24+'приложение 9'!H25+'приложение 9'!H26+'приложение 9'!H27+'приложение 9'!H28+'приложение 9'!H29+'приложение 9'!H30+'приложение 9'!H31+'приложение 9'!H32+'приложение 9'!H33+'приложение 9'!H34+'приложение 9'!H35+'приложение 9'!H36+'приложение 9'!H37+'приложение 9'!H38+'приложение 9'!H39+'приложение 9'!H40+'приложение 9'!H41+'приложение 9'!H42+'приложение 9'!H43+'приложение 9'!H44+'приложение 9'!H62+'приложение 9'!H71</f>
        <v>408020011.46000004</v>
      </c>
      <c r="E106" s="49">
        <f>'приложение 9'!I12+'приложение 9'!I13+'приложение 9'!I14+'приложение 9'!I15+'приложение 9'!I16+'приложение 9'!I17+'приложение 9'!I18+'приложение 9'!I19+'приложение 9'!I20+'приложение 9'!I21+'приложение 9'!I22+'приложение 9'!I23+'приложение 9'!I24+'приложение 9'!I25+'приложение 9'!I26+'приложение 9'!I27+'приложение 9'!I28+'приложение 9'!I29+'приложение 9'!I30+'приложение 9'!I31+'приложение 9'!I32+'приложение 9'!I33+'приложение 9'!I34+'приложение 9'!I35+'приложение 9'!I36+'приложение 9'!I37+'приложение 9'!I38+'приложение 9'!I39+'приложение 9'!I40+'приложение 9'!I41+'приложение 9'!I42+'приложение 9'!I43+'приложение 9'!I44+'приложение 9'!I62+'приложение 9'!I71</f>
        <v>404663403.81</v>
      </c>
      <c r="F106" s="49">
        <f>'приложение 9'!J12+'приложение 9'!J13+'приложение 9'!J14+'приложение 9'!J15+'приложение 9'!J16+'приложение 9'!J17+'приложение 9'!J18+'приложение 9'!J19+'приложение 9'!J20+'приложение 9'!J21+'приложение 9'!J22+'приложение 9'!J23+'приложение 9'!J24+'приложение 9'!J25+'приложение 9'!J26+'приложение 9'!J27+'приложение 9'!J28+'приложение 9'!J29+'приложение 9'!J30+'приложение 9'!J31+'приложение 9'!J32+'приложение 9'!J33+'приложение 9'!J34+'приложение 9'!J35+'приложение 9'!J36+'приложение 9'!J37+'приложение 9'!J38+'приложение 9'!J39+'приложение 9'!J40+'приложение 9'!J41+'приложение 9'!J42+'приложение 9'!J43+'приложение 9'!J44+'приложение 9'!J62+'приложение 9'!J71</f>
        <v>78184360.379999995</v>
      </c>
      <c r="G106" s="49">
        <f>'приложение 9'!K12+'приложение 9'!K13+'приложение 9'!K14+'приложение 9'!K15+'приложение 9'!K16+'приложение 9'!K17+'приложение 9'!K18+'приложение 9'!K19+'приложение 9'!K20+'приложение 9'!K21+'приложение 9'!K22+'приложение 9'!K23+'приложение 9'!K24+'приложение 9'!K25+'приложение 9'!K26+'приложение 9'!K27+'приложение 9'!K28+'приложение 9'!K29+'приложение 9'!K30+'приложение 9'!K31+'приложение 9'!K32+'приложение 9'!K33+'приложение 9'!K34+'приложение 9'!K35+'приложение 9'!K36+'приложение 9'!K37+'приложение 9'!K38+'приложение 9'!K39+'приложение 9'!K40+'приложение 9'!K41+'приложение 9'!K42+'приложение 9'!K43+'приложение 9'!K44+'приложение 9'!K62+'приложение 9'!K71</f>
        <v>78128668.560000002</v>
      </c>
      <c r="H106" s="49">
        <f>'приложение 9'!L12+'приложение 9'!L13+'приложение 9'!L14+'приложение 9'!L15+'приложение 9'!L16+'приложение 9'!L17+'приложение 9'!L18+'приложение 9'!L19+'приложение 9'!L20+'приложение 9'!L21+'приложение 9'!L22+'приложение 9'!L23+'приложение 9'!L24+'приложение 9'!L25+'приложение 9'!L26+'приложение 9'!L27+'приложение 9'!L28+'приложение 9'!L29+'приложение 9'!L30+'приложение 9'!L31+'приложение 9'!L32+'приложение 9'!L33+'приложение 9'!L34+'приложение 9'!L35+'приложение 9'!L36+'приложение 9'!L37+'приложение 9'!L38+'приложение 9'!L39+'приложение 9'!L40+'приложение 9'!L41+'приложение 9'!L42+'приложение 9'!L43+'приложение 9'!L44+'приложение 9'!L62+'приложение 9'!L71</f>
        <v>220357864.81999996</v>
      </c>
      <c r="I106" s="49">
        <f>'приложение 9'!M12+'приложение 9'!M13+'приложение 9'!M14+'приложение 9'!M15+'приложение 9'!M16+'приложение 9'!M17+'приложение 9'!M18+'приложение 9'!M19+'приложение 9'!M20+'приложение 9'!M21+'приложение 9'!M22+'приложение 9'!M23+'приложение 9'!M24+'приложение 9'!M25+'приложение 9'!M26+'приложение 9'!M27+'приложение 9'!M28+'приложение 9'!M29+'приложение 9'!M30+'приложение 9'!M31+'приложение 9'!M32+'приложение 9'!M33+'приложение 9'!M34+'приложение 9'!M35+'приложение 9'!M36+'приложение 9'!M37+'приложение 9'!M38+'приложение 9'!M39+'приложение 9'!M40+'приложение 9'!M41+'приложение 9'!M42+'приложение 9'!M43+'приложение 9'!M44+'приложение 9'!M62+'приложение 9'!M71</f>
        <v>220430797.41999999</v>
      </c>
      <c r="J106" s="49">
        <f>'приложение 9'!N12+'приложение 9'!N13+'приложение 9'!N14+'приложение 9'!N15+'приложение 9'!N16+'приложение 9'!N17+'приложение 9'!N18+'приложение 9'!N19+'приложение 9'!N20+'приложение 9'!N21+'приложение 9'!N22+'приложение 9'!N23+'приложение 9'!N24+'приложение 9'!N25+'приложение 9'!N26+'приложение 9'!N27+'приложение 9'!N28+'приложение 9'!N29+'приложение 9'!N30+'приложение 9'!N31+'приложение 9'!N32+'приложение 9'!N33+'приложение 9'!N34+'приложение 9'!N35+'приложение 9'!N36+'приложение 9'!N37+'приложение 9'!N38+'приложение 9'!N39+'приложение 9'!N40+'приложение 9'!N41+'приложение 9'!N42+'приложение 9'!N43+'приложение 9'!N44+'приложение 9'!N62+'приложение 9'!N71</f>
        <v>305405008.08999997</v>
      </c>
      <c r="K106" s="49">
        <f>'приложение 9'!O12+'приложение 9'!O13+'приложение 9'!O14+'приложение 9'!O15+'приложение 9'!O16+'приложение 9'!O17+'приложение 9'!O18+'приложение 9'!O19+'приложение 9'!O20+'приложение 9'!O21+'приложение 9'!O22+'приложение 9'!O23+'приложение 9'!O24+'приложение 9'!O25+'приложение 9'!O26+'приложение 9'!O27+'приложение 9'!O28+'приложение 9'!O29+'приложение 9'!O30+'приложение 9'!O31+'приложение 9'!O32+'приложение 9'!O33+'приложение 9'!O34+'приложение 9'!O35+'приложение 9'!O36+'приложение 9'!O37+'приложение 9'!O38+'приложение 9'!O39+'приложение 9'!O40+'приложение 9'!O41+'приложение 9'!O42+'приложение 9'!O43+'приложение 9'!O44+'приложение 9'!O62+'приложение 9'!O71</f>
        <v>305050311.83000004</v>
      </c>
      <c r="L106" s="49">
        <f>'приложение 9'!P12+'приложение 9'!P13+'приложение 9'!P14+'приложение 9'!P15+'приложение 9'!P16+'приложение 9'!P17+'приложение 9'!P18+'приложение 9'!P19+'приложение 9'!P20+'приложение 9'!P21+'приложение 9'!P22+'приложение 9'!P23+'приложение 9'!P24+'приложение 9'!P25+'приложение 9'!P26+'приложение 9'!P27+'приложение 9'!P28+'приложение 9'!P29+'приложение 9'!P30+'приложение 9'!P31+'приложение 9'!P32+'приложение 9'!P33+'приложение 9'!P34+'приложение 9'!P35+'приложение 9'!P36+'приложение 9'!P37+'приложение 9'!P38+'приложение 9'!P39+'приложение 9'!P40+'приложение 9'!P41+'приложение 9'!P42+'приложение 9'!P43+'приложение 9'!P44+'приложение 9'!P62+'приложение 9'!P71</f>
        <v>465614380.22999996</v>
      </c>
      <c r="M106" s="49">
        <f>'приложение 9'!Q12+'приложение 9'!Q13+'приложение 9'!Q14+'приложение 9'!Q15+'приложение 9'!Q16+'приложение 9'!Q17+'приложение 9'!Q18+'приложение 9'!Q19+'приложение 9'!Q20+'приложение 9'!Q21+'приложение 9'!Q22+'приложение 9'!Q23+'приложение 9'!Q24+'приложение 9'!Q25+'приложение 9'!Q26+'приложение 9'!Q27+'приложение 9'!Q28+'приложение 9'!Q29+'приложение 9'!Q30+'приложение 9'!Q31+'приложение 9'!Q32+'приложение 9'!Q33+'приложение 9'!Q34+'приложение 9'!Q35+'приложение 9'!Q36+'приложение 9'!Q37+'приложение 9'!Q38+'приложение 9'!Q39+'приложение 9'!Q40+'приложение 9'!Q41+'приложение 9'!Q42+'приложение 9'!Q43+'приложение 9'!Q44+'приложение 9'!Q62+'приложение 9'!Q71</f>
        <v>463773903.65000004</v>
      </c>
      <c r="N106" s="111">
        <f>'приложение 9'!R26+'приложение 9'!R27+'приложение 9'!R28+'приложение 9'!R29+'приложение 9'!R32+'приложение 9'!R33+'приложение 9'!R35+'приложение 9'!R38+'приложение 9'!R39+'приложение 9'!R40+'приложение 9'!R41+'приложение 9'!R42+'приложение 9'!R43</f>
        <v>391129500</v>
      </c>
      <c r="O106" s="111">
        <f>'приложение 9'!S26+'приложение 9'!S27+'приложение 9'!S28+'приложение 9'!S29+'приложение 9'!S32+'приложение 9'!S33+'приложение 9'!S35+'приложение 9'!S38+'приложение 9'!S39+'приложение 9'!S40+'приложение 9'!S41+'приложение 9'!S42+'приложение 9'!S43</f>
        <v>391129500</v>
      </c>
      <c r="P106" s="110"/>
      <c r="Q106" s="128">
        <f t="shared" si="14"/>
        <v>465614.38022999995</v>
      </c>
      <c r="R106" s="133">
        <f t="shared" si="15"/>
        <v>463773.90365000005</v>
      </c>
    </row>
    <row r="107" spans="1:18">
      <c r="A107" s="161"/>
      <c r="B107" s="156"/>
      <c r="C107" s="100" t="s">
        <v>9</v>
      </c>
      <c r="D107" s="49">
        <f>'приложение 9'!H45+'приложение 9'!H46+'приложение 9'!H47+'приложение 9'!H48+'приложение 9'!H49+'приложение 9'!H50+'приложение 9'!H51+'приложение 9'!H52+'приложение 9'!H53+'приложение 9'!H54+'приложение 9'!H55+'приложение 9'!H56+'приложение 9'!H57+'приложение 9'!H59+'приложение 9'!H60+'приложение 9'!H61+'приложение 9'!H64+'приложение 9'!H65+'приложение 9'!H66+'приложение 9'!H67+'приложение 9'!H68+'приложение 9'!H69+'приложение 9'!H70+'приложение 9'!H72+'приложение 9'!H73</f>
        <v>237663589.94999999</v>
      </c>
      <c r="E107" s="49">
        <f>'приложение 9'!I45+'приложение 9'!I46+'приложение 9'!I47+'приложение 9'!I48+'приложение 9'!I49+'приложение 9'!I50+'приложение 9'!I51+'приложение 9'!I52+'приложение 9'!I53+'приложение 9'!I54+'приложение 9'!I55+'приложение 9'!I56+'приложение 9'!I57+'приложение 9'!I59+'приложение 9'!I60+'приложение 9'!I61+'приложение 9'!I64+'приложение 9'!I65+'приложение 9'!I66+'приложение 9'!I67+'приложение 9'!I68+'приложение 9'!I69+'приложение 9'!I70+'приложение 9'!I72+'приложение 9'!I73</f>
        <v>235443655.86999997</v>
      </c>
      <c r="F107" s="49">
        <f>'приложение 9'!J45+'приложение 9'!J46+'приложение 9'!J47+'приложение 9'!J48+'приложение 9'!J49+'приложение 9'!J50+'приложение 9'!J51+'приложение 9'!J52+'приложение 9'!J53+'приложение 9'!J54+'приложение 9'!J55+'приложение 9'!J56+'приложение 9'!J57+'приложение 9'!J59+'приложение 9'!J60+'приложение 9'!J61+'приложение 9'!J64+'приложение 9'!J65+'приложение 9'!J66+'приложение 9'!J67+'приложение 9'!J68+'приложение 9'!J69+'приложение 9'!J70+'приложение 9'!J72+'приложение 9'!J73</f>
        <v>68183192.840000004</v>
      </c>
      <c r="G107" s="49">
        <f>'приложение 9'!K45+'приложение 9'!K46+'приложение 9'!K47+'приложение 9'!K48+'приложение 9'!K49+'приложение 9'!K50+'приложение 9'!K51+'приложение 9'!K52+'приложение 9'!K53+'приложение 9'!K54+'приложение 9'!K55+'приложение 9'!K56+'приложение 9'!K57+'приложение 9'!K59+'приложение 9'!K60+'приложение 9'!K61+'приложение 9'!K64+'приложение 9'!K65+'приложение 9'!K66+'приложение 9'!K67+'приложение 9'!K68+'приложение 9'!K69+'приложение 9'!K70+'приложение 9'!K72+'приложение 9'!K73</f>
        <v>68183192.730000019</v>
      </c>
      <c r="H107" s="49">
        <f>'приложение 9'!L45+'приложение 9'!L46+'приложение 9'!L47+'приложение 9'!L48+'приложение 9'!L49+'приложение 9'!L50+'приложение 9'!L51+'приложение 9'!L52+'приложение 9'!L53+'приложение 9'!L54+'приложение 9'!L55+'приложение 9'!L56+'приложение 9'!L57+'приложение 9'!L59+'приложение 9'!L60+'приложение 9'!L61+'приложение 9'!L64+'приложение 9'!L65+'приложение 9'!L66+'приложение 9'!L67+'приложение 9'!L68+'приложение 9'!L69+'приложение 9'!L70+'приложение 9'!L72+'приложение 9'!L73</f>
        <v>133852526.84</v>
      </c>
      <c r="I107" s="49">
        <f>'приложение 9'!M45+'приложение 9'!M46+'приложение 9'!M47+'приложение 9'!M48+'приложение 9'!M49+'приложение 9'!M50+'приложение 9'!M51+'приложение 9'!M52+'приложение 9'!M53+'приложение 9'!M54+'приложение 9'!M55+'приложение 9'!M56+'приложение 9'!M57+'приложение 9'!M59+'приложение 9'!M60+'приложение 9'!M61+'приложение 9'!M64+'приложение 9'!M65+'приложение 9'!M66+'приложение 9'!M67+'приложение 9'!M68+'приложение 9'!M69+'приложение 9'!M70+'приложение 9'!M72+'приложение 9'!M73</f>
        <v>133851325.20999999</v>
      </c>
      <c r="J107" s="49">
        <f>'приложение 9'!N45+'приложение 9'!N46+'приложение 9'!N47+'приложение 9'!N48+'приложение 9'!N49+'приложение 9'!N50+'приложение 9'!N51+'приложение 9'!N52+'приложение 9'!N53+'приложение 9'!N54+'приложение 9'!N55+'приложение 9'!N56+'приложение 9'!N57+'приложение 9'!N59+'приложение 9'!N60+'приложение 9'!N61+'приложение 9'!N64+'приложение 9'!N65+'приложение 9'!N66+'приложение 9'!N67+'приложение 9'!N68+'приложение 9'!N69+'приложение 9'!N70+'приложение 9'!N72+'приложение 9'!N73</f>
        <v>171874431.45000002</v>
      </c>
      <c r="K107" s="49">
        <f>'приложение 9'!O45+'приложение 9'!O46+'приложение 9'!O47+'приложение 9'!O48+'приложение 9'!O49+'приложение 9'!O50+'приложение 9'!O51+'приложение 9'!O52+'приложение 9'!O53+'приложение 9'!O54+'приложение 9'!O55+'приложение 9'!O56+'приложение 9'!O57+'приложение 9'!O59+'приложение 9'!O60+'приложение 9'!O61+'приложение 9'!O64+'приложение 9'!O65+'приложение 9'!O66+'приложение 9'!O67+'приложение 9'!O68+'приложение 9'!O69+'приложение 9'!O70+'приложение 9'!O72+'приложение 9'!O73</f>
        <v>171750988.42999998</v>
      </c>
      <c r="L107" s="49">
        <f>'приложение 9'!P45+'приложение 9'!P46+'приложение 9'!P47+'приложение 9'!P48+'приложение 9'!P49+'приложение 9'!P50+'приложение 9'!P51+'приложение 9'!P52+'приложение 9'!P53+'приложение 9'!P54+'приложение 9'!P55+'приложение 9'!P56+'приложение 9'!P57+'приложение 9'!P59+'приложение 9'!P60+'приложение 9'!P61+'приложение 9'!P64+'приложение 9'!P65+'приложение 9'!P66+'приложение 9'!P67+'приложение 9'!P68+'приложение 9'!P69+'приложение 9'!P70+'приложение 9'!P72+'приложение 9'!P73</f>
        <v>246641968.97999999</v>
      </c>
      <c r="M107" s="49">
        <f>'приложение 9'!Q45+'приложение 9'!Q46+'приложение 9'!Q47+'приложение 9'!Q48+'приложение 9'!Q49+'приложение 9'!Q50+'приложение 9'!Q51+'приложение 9'!Q52+'приложение 9'!Q53+'приложение 9'!Q54+'приложение 9'!Q55+'приложение 9'!Q56+'приложение 9'!Q57+'приложение 9'!Q59+'приложение 9'!Q60+'приложение 9'!Q61+'приложение 9'!Q64+'приложение 9'!Q65+'приложение 9'!Q66+'приложение 9'!Q67+'приложение 9'!Q68+'приложение 9'!Q69+'приложение 9'!Q70+'приложение 9'!Q72+'приложение 9'!Q73</f>
        <v>242493770.71999997</v>
      </c>
      <c r="N107" s="111">
        <f>'приложение 9'!R45+'приложение 9'!R46+'приложение 9'!R47+'приложение 9'!R49+'приложение 9'!R52+'приложение 9'!R53+'приложение 9'!R55+'приложение 9'!R56+'приложение 9'!R57+'приложение 9'!R58+'приложение 9'!R66+'приложение 9'!R70</f>
        <v>235029560</v>
      </c>
      <c r="O107" s="111">
        <f>'приложение 9'!S45+'приложение 9'!S46+'приложение 9'!S47+'приложение 9'!S49+'приложение 9'!S52+'приложение 9'!S53+'приложение 9'!S55+'приложение 9'!S56+'приложение 9'!S57+'приложение 9'!S58+'приложение 9'!S66+'приложение 9'!S70</f>
        <v>235029560</v>
      </c>
      <c r="P107" s="110"/>
      <c r="Q107" s="128">
        <f t="shared" si="14"/>
        <v>246641.96897999998</v>
      </c>
      <c r="R107" s="133">
        <f t="shared" si="15"/>
        <v>242493.77071999997</v>
      </c>
    </row>
    <row r="108" spans="1:18" ht="22.5" customHeight="1">
      <c r="A108" s="161"/>
      <c r="B108" s="156"/>
      <c r="C108" s="100" t="s">
        <v>10</v>
      </c>
      <c r="D108" s="112"/>
      <c r="E108" s="112"/>
      <c r="F108" s="111"/>
      <c r="G108" s="111"/>
      <c r="H108" s="111"/>
      <c r="I108" s="111"/>
      <c r="J108" s="111"/>
      <c r="K108" s="111"/>
      <c r="L108" s="111"/>
      <c r="M108" s="111"/>
      <c r="N108" s="111"/>
      <c r="O108" s="111"/>
      <c r="P108" s="110"/>
      <c r="Q108" s="128"/>
      <c r="R108" s="133"/>
    </row>
    <row r="109" spans="1:18">
      <c r="A109" s="161"/>
      <c r="B109" s="156"/>
      <c r="C109" s="100" t="s">
        <v>11</v>
      </c>
      <c r="D109" s="112"/>
      <c r="E109" s="112"/>
      <c r="F109" s="111"/>
      <c r="G109" s="111"/>
      <c r="H109" s="111"/>
      <c r="I109" s="111"/>
      <c r="J109" s="111"/>
      <c r="K109" s="111"/>
      <c r="L109" s="111"/>
      <c r="M109" s="111"/>
      <c r="N109" s="111"/>
      <c r="O109" s="111"/>
      <c r="P109" s="110"/>
      <c r="Q109" s="128"/>
      <c r="R109" s="133"/>
    </row>
    <row r="110" spans="1:18" ht="22.5" customHeight="1">
      <c r="A110" s="162"/>
      <c r="B110" s="156"/>
      <c r="C110" s="100" t="s">
        <v>12</v>
      </c>
      <c r="D110" s="112"/>
      <c r="E110" s="112"/>
      <c r="F110" s="111"/>
      <c r="G110" s="111"/>
      <c r="H110" s="111"/>
      <c r="I110" s="111"/>
      <c r="J110" s="111"/>
      <c r="K110" s="111"/>
      <c r="L110" s="111"/>
      <c r="M110" s="111"/>
      <c r="N110" s="111"/>
      <c r="O110" s="111"/>
      <c r="P110" s="110"/>
      <c r="Q110" s="128"/>
      <c r="R110" s="133"/>
    </row>
    <row r="111" spans="1:18" ht="13.5" customHeight="1">
      <c r="A111" s="172" t="s">
        <v>630</v>
      </c>
      <c r="B111" s="155" t="s">
        <v>663</v>
      </c>
      <c r="C111" s="99" t="s">
        <v>5</v>
      </c>
      <c r="D111" s="120">
        <f>SUM(D113:D118)</f>
        <v>117825441</v>
      </c>
      <c r="E111" s="120">
        <f t="shared" ref="E111:O111" si="20">SUM(E113:E118)</f>
        <v>114564102.13000001</v>
      </c>
      <c r="F111" s="120">
        <f t="shared" si="20"/>
        <v>33300565.299999997</v>
      </c>
      <c r="G111" s="120">
        <f t="shared" si="20"/>
        <v>33024492.66</v>
      </c>
      <c r="H111" s="120">
        <f t="shared" si="20"/>
        <v>72193208.910000011</v>
      </c>
      <c r="I111" s="120">
        <f t="shared" si="20"/>
        <v>71864403.530000001</v>
      </c>
      <c r="J111" s="120">
        <f t="shared" si="20"/>
        <v>102416837.31999999</v>
      </c>
      <c r="K111" s="120">
        <f t="shared" si="20"/>
        <v>101628082.98000002</v>
      </c>
      <c r="L111" s="120">
        <f t="shared" si="20"/>
        <v>163074409.08999997</v>
      </c>
      <c r="M111" s="120">
        <f t="shared" si="20"/>
        <v>159740109.56</v>
      </c>
      <c r="N111" s="120">
        <f t="shared" si="20"/>
        <v>89691536</v>
      </c>
      <c r="O111" s="120">
        <f t="shared" si="20"/>
        <v>89691536</v>
      </c>
      <c r="P111" s="116"/>
      <c r="Q111" s="129">
        <f t="shared" si="14"/>
        <v>163074.40908999997</v>
      </c>
      <c r="R111" s="131">
        <f t="shared" si="15"/>
        <v>159740.10956000001</v>
      </c>
    </row>
    <row r="112" spans="1:18" ht="22.5" customHeight="1">
      <c r="A112" s="173"/>
      <c r="B112" s="155"/>
      <c r="C112" s="99" t="s">
        <v>6</v>
      </c>
      <c r="D112" s="117"/>
      <c r="E112" s="117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6"/>
      <c r="Q112" s="127"/>
      <c r="R112" s="132"/>
    </row>
    <row r="113" spans="1:18">
      <c r="A113" s="173"/>
      <c r="B113" s="155"/>
      <c r="C113" s="99" t="s">
        <v>7</v>
      </c>
      <c r="D113" s="62">
        <f>D121+D129+D137+D145</f>
        <v>1625830</v>
      </c>
      <c r="E113" s="62">
        <f t="shared" ref="E113:O113" si="21">E121+E129+E137+E145</f>
        <v>1625830</v>
      </c>
      <c r="F113" s="62">
        <f t="shared" si="21"/>
        <v>0</v>
      </c>
      <c r="G113" s="62">
        <f t="shared" si="21"/>
        <v>0</v>
      </c>
      <c r="H113" s="62">
        <f t="shared" si="21"/>
        <v>400000</v>
      </c>
      <c r="I113" s="62">
        <f t="shared" si="21"/>
        <v>400000</v>
      </c>
      <c r="J113" s="62">
        <f t="shared" si="21"/>
        <v>924296.9</v>
      </c>
      <c r="K113" s="62">
        <f t="shared" si="21"/>
        <v>924296.9</v>
      </c>
      <c r="L113" s="62">
        <f t="shared" si="21"/>
        <v>3174296.9</v>
      </c>
      <c r="M113" s="62">
        <f t="shared" si="21"/>
        <v>3174296.9</v>
      </c>
      <c r="N113" s="62">
        <f t="shared" si="21"/>
        <v>0</v>
      </c>
      <c r="O113" s="62">
        <f t="shared" si="21"/>
        <v>0</v>
      </c>
      <c r="P113" s="116"/>
      <c r="Q113" s="127">
        <f t="shared" si="14"/>
        <v>3174.2968999999998</v>
      </c>
      <c r="R113" s="132">
        <f t="shared" si="15"/>
        <v>3174.2968999999998</v>
      </c>
    </row>
    <row r="114" spans="1:18">
      <c r="A114" s="173"/>
      <c r="B114" s="155"/>
      <c r="C114" s="99" t="s">
        <v>8</v>
      </c>
      <c r="D114" s="118">
        <f>D122+D130+D138+D146</f>
        <v>27160825.82</v>
      </c>
      <c r="E114" s="118">
        <f t="shared" ref="E114:O114" si="22">E122+E130+E138+E146</f>
        <v>24750631.780000001</v>
      </c>
      <c r="F114" s="118">
        <f t="shared" si="22"/>
        <v>5789845</v>
      </c>
      <c r="G114" s="118">
        <f t="shared" si="22"/>
        <v>5732117.6600000001</v>
      </c>
      <c r="H114" s="118">
        <f t="shared" si="22"/>
        <v>11615087.9</v>
      </c>
      <c r="I114" s="118">
        <f t="shared" si="22"/>
        <v>11541329.92</v>
      </c>
      <c r="J114" s="118">
        <f t="shared" si="22"/>
        <v>18714839.52</v>
      </c>
      <c r="K114" s="118">
        <f t="shared" si="22"/>
        <v>18434044.940000001</v>
      </c>
      <c r="L114" s="118">
        <f t="shared" si="22"/>
        <v>37467809.089999996</v>
      </c>
      <c r="M114" s="118">
        <f t="shared" si="22"/>
        <v>35524599.289999999</v>
      </c>
      <c r="N114" s="118">
        <f t="shared" si="22"/>
        <v>0</v>
      </c>
      <c r="O114" s="118">
        <f t="shared" si="22"/>
        <v>0</v>
      </c>
      <c r="P114" s="116"/>
      <c r="Q114" s="127">
        <f t="shared" si="14"/>
        <v>37467.809089999995</v>
      </c>
      <c r="R114" s="132">
        <f t="shared" si="15"/>
        <v>35524.599289999998</v>
      </c>
    </row>
    <row r="115" spans="1:18" ht="22.5" customHeight="1">
      <c r="A115" s="173"/>
      <c r="B115" s="155"/>
      <c r="C115" s="99" t="s">
        <v>9</v>
      </c>
      <c r="D115" s="118">
        <f>D123+D131+D139+D147</f>
        <v>89038785.179999992</v>
      </c>
      <c r="E115" s="118">
        <f t="shared" ref="E115:O115" si="23">E123+E131+E139+E147</f>
        <v>88187640.350000009</v>
      </c>
      <c r="F115" s="118">
        <f t="shared" si="23"/>
        <v>27510720.299999997</v>
      </c>
      <c r="G115" s="118">
        <f t="shared" si="23"/>
        <v>27292375</v>
      </c>
      <c r="H115" s="118">
        <f t="shared" si="23"/>
        <v>60178121.010000005</v>
      </c>
      <c r="I115" s="118">
        <f t="shared" si="23"/>
        <v>59923073.609999999</v>
      </c>
      <c r="J115" s="118">
        <f t="shared" si="23"/>
        <v>82777700.899999991</v>
      </c>
      <c r="K115" s="118">
        <f t="shared" si="23"/>
        <v>82269741.140000015</v>
      </c>
      <c r="L115" s="118">
        <f t="shared" si="23"/>
        <v>122432303.09999999</v>
      </c>
      <c r="M115" s="118">
        <f t="shared" si="23"/>
        <v>121041213.37</v>
      </c>
      <c r="N115" s="118">
        <f t="shared" si="23"/>
        <v>89691536</v>
      </c>
      <c r="O115" s="118">
        <f t="shared" si="23"/>
        <v>89691536</v>
      </c>
      <c r="P115" s="116"/>
      <c r="Q115" s="127">
        <f t="shared" si="14"/>
        <v>122432.30309999999</v>
      </c>
      <c r="R115" s="132">
        <f t="shared" si="15"/>
        <v>121041.21337</v>
      </c>
    </row>
    <row r="116" spans="1:18">
      <c r="A116" s="173"/>
      <c r="B116" s="155"/>
      <c r="C116" s="99" t="s">
        <v>10</v>
      </c>
      <c r="D116" s="118"/>
      <c r="E116" s="118"/>
      <c r="F116" s="118"/>
      <c r="G116" s="118"/>
      <c r="H116" s="118"/>
      <c r="I116" s="118"/>
      <c r="J116" s="118"/>
      <c r="K116" s="118"/>
      <c r="L116" s="118"/>
      <c r="M116" s="118"/>
      <c r="N116" s="118"/>
      <c r="O116" s="118"/>
      <c r="P116" s="116"/>
      <c r="Q116" s="127"/>
      <c r="R116" s="132"/>
    </row>
    <row r="117" spans="1:18">
      <c r="A117" s="173"/>
      <c r="B117" s="155"/>
      <c r="C117" s="99" t="s">
        <v>11</v>
      </c>
      <c r="D117" s="119"/>
      <c r="E117" s="119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6"/>
      <c r="Q117" s="127"/>
      <c r="R117" s="132"/>
    </row>
    <row r="118" spans="1:18">
      <c r="A118" s="174"/>
      <c r="B118" s="155"/>
      <c r="C118" s="99" t="s">
        <v>12</v>
      </c>
      <c r="D118" s="119"/>
      <c r="E118" s="119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16"/>
      <c r="Q118" s="127"/>
      <c r="R118" s="132"/>
    </row>
    <row r="119" spans="1:18" ht="13.5" customHeight="1">
      <c r="A119" s="160" t="s">
        <v>14</v>
      </c>
      <c r="B119" s="156" t="s">
        <v>119</v>
      </c>
      <c r="C119" s="100" t="s">
        <v>5</v>
      </c>
      <c r="D119" s="111">
        <f>SUM(D120:D126)</f>
        <v>17585013.93</v>
      </c>
      <c r="E119" s="111">
        <f t="shared" ref="E119:L119" si="24">SUM(E120:E126)</f>
        <v>17583408.93</v>
      </c>
      <c r="F119" s="111">
        <f t="shared" si="24"/>
        <v>5306398.7</v>
      </c>
      <c r="G119" s="111">
        <f t="shared" si="24"/>
        <v>5306398.7</v>
      </c>
      <c r="H119" s="111">
        <f t="shared" si="24"/>
        <v>12006892.280000001</v>
      </c>
      <c r="I119" s="111">
        <f t="shared" si="24"/>
        <v>12006892.280000001</v>
      </c>
      <c r="J119" s="111">
        <f t="shared" si="24"/>
        <v>17130495.700000003</v>
      </c>
      <c r="K119" s="111">
        <f t="shared" si="24"/>
        <v>17130495.700000003</v>
      </c>
      <c r="L119" s="111">
        <f t="shared" si="24"/>
        <v>24326284</v>
      </c>
      <c r="M119" s="111">
        <f>SUM(M120:M126)</f>
        <v>24233224.75</v>
      </c>
      <c r="N119" s="111">
        <f t="shared" ref="N119:O119" si="25">SUM(N120:N126)</f>
        <v>17551506</v>
      </c>
      <c r="O119" s="111">
        <f t="shared" si="25"/>
        <v>17551506</v>
      </c>
      <c r="P119" s="110"/>
      <c r="Q119" s="128">
        <f t="shared" si="14"/>
        <v>24326.284</v>
      </c>
      <c r="R119" s="133">
        <f t="shared" si="15"/>
        <v>24233.224750000001</v>
      </c>
    </row>
    <row r="120" spans="1:18">
      <c r="A120" s="161"/>
      <c r="B120" s="156"/>
      <c r="C120" s="100" t="s">
        <v>6</v>
      </c>
      <c r="D120" s="111"/>
      <c r="E120" s="111"/>
      <c r="F120" s="111"/>
      <c r="G120" s="111"/>
      <c r="H120" s="111"/>
      <c r="I120" s="111"/>
      <c r="J120" s="111"/>
      <c r="K120" s="111"/>
      <c r="L120" s="111"/>
      <c r="M120" s="111"/>
      <c r="N120" s="111"/>
      <c r="O120" s="111"/>
      <c r="P120" s="110"/>
      <c r="Q120" s="128"/>
      <c r="R120" s="133"/>
    </row>
    <row r="121" spans="1:18" ht="22.5" customHeight="1">
      <c r="A121" s="161"/>
      <c r="B121" s="156"/>
      <c r="C121" s="100" t="s">
        <v>15</v>
      </c>
      <c r="D121" s="111">
        <f>'приложение 9'!H137+'приложение 9'!H139</f>
        <v>216100</v>
      </c>
      <c r="E121" s="111">
        <f>'приложение 9'!I137+'приложение 9'!I139</f>
        <v>216100</v>
      </c>
      <c r="F121" s="111">
        <f>'приложение 9'!J137+'приложение 9'!J139</f>
        <v>0</v>
      </c>
      <c r="G121" s="111">
        <f>'приложение 9'!K137+'приложение 9'!K139</f>
        <v>0</v>
      </c>
      <c r="H121" s="111">
        <f>'приложение 9'!L137+'приложение 9'!L139</f>
        <v>150000</v>
      </c>
      <c r="I121" s="111">
        <f>'приложение 9'!M137+'приложение 9'!M139</f>
        <v>150000</v>
      </c>
      <c r="J121" s="111">
        <f>'приложение 9'!N137+'приложение 9'!N139</f>
        <v>167700</v>
      </c>
      <c r="K121" s="111">
        <f>'приложение 9'!O137+'приложение 9'!O139</f>
        <v>167700</v>
      </c>
      <c r="L121" s="111">
        <f>'приложение 9'!P137+'приложение 9'!P139</f>
        <v>167700</v>
      </c>
      <c r="M121" s="111">
        <f>'приложение 9'!Q137+'приложение 9'!Q139</f>
        <v>167700</v>
      </c>
      <c r="N121" s="111">
        <v>0</v>
      </c>
      <c r="O121" s="111">
        <v>0</v>
      </c>
      <c r="P121" s="110"/>
      <c r="Q121" s="128">
        <f t="shared" si="14"/>
        <v>167.7</v>
      </c>
      <c r="R121" s="133">
        <f t="shared" si="15"/>
        <v>167.7</v>
      </c>
    </row>
    <row r="122" spans="1:18">
      <c r="A122" s="161"/>
      <c r="B122" s="156"/>
      <c r="C122" s="100" t="s">
        <v>8</v>
      </c>
      <c r="D122" s="111">
        <f>'приложение 9'!H124+'приложение 9'!H125+'приложение 9'!H126+'приложение 9'!H127+'приложение 9'!H128+'приложение 9'!H129+'приложение 9'!H130+'приложение 9'!H131+'приложение 9'!H138</f>
        <v>5083596</v>
      </c>
      <c r="E122" s="111">
        <f>'приложение 9'!I124+'приложение 9'!I125+'приложение 9'!I126+'приложение 9'!I127+'приложение 9'!I128+'приложение 9'!I129+'приложение 9'!I130+'приложение 9'!I131+'приложение 9'!I138</f>
        <v>5083596</v>
      </c>
      <c r="F122" s="111">
        <f>'приложение 9'!J124+'приложение 9'!J125+'приложение 9'!J126+'приложение 9'!J127+'приложение 9'!J128+'приложение 9'!J129+'приложение 9'!J130+'приложение 9'!J131+'приложение 9'!J138</f>
        <v>1849431</v>
      </c>
      <c r="G122" s="111">
        <f>'приложение 9'!K124+'приложение 9'!K125+'приложение 9'!K126+'приложение 9'!K127+'приложение 9'!K128+'приложение 9'!K129+'приложение 9'!K130+'приложение 9'!K131+'приложение 9'!K138</f>
        <v>1849431</v>
      </c>
      <c r="H122" s="111">
        <f>'приложение 9'!L124+'приложение 9'!L125+'приложение 9'!L126+'приложение 9'!L127+'приложение 9'!L128+'приложение 9'!L129+'приложение 9'!L130+'приложение 9'!L131+'приложение 9'!L138</f>
        <v>3698859</v>
      </c>
      <c r="I122" s="111">
        <f>'приложение 9'!M124+'приложение 9'!M125+'приложение 9'!M126+'приложение 9'!M127+'приложение 9'!M128+'приложение 9'!M129+'приложение 9'!M130+'приложение 9'!M131+'приложение 9'!M138</f>
        <v>3698859</v>
      </c>
      <c r="J122" s="111">
        <f>'приложение 9'!N124+'приложение 9'!N125+'приложение 9'!N126+'приложение 9'!N127+'приложение 9'!N128+'приложение 9'!N129+'приложение 9'!N130+'приложение 9'!N131+'приложение 9'!N138</f>
        <v>5669869</v>
      </c>
      <c r="K122" s="111">
        <f>'приложение 9'!O124+'приложение 9'!O125+'приложение 9'!O126+'приложение 9'!O127+'приложение 9'!O128+'приложение 9'!O129+'приложение 9'!O130+'приложение 9'!O131+'приложение 9'!O138</f>
        <v>5669869</v>
      </c>
      <c r="L122" s="111">
        <f>'приложение 9'!P124+'приложение 9'!P125+'приложение 9'!P126+'приложение 9'!P127+'приложение 9'!P128+'приложение 9'!P129+'приложение 9'!P130+'приложение 9'!P131+'приложение 9'!P138</f>
        <v>7323078</v>
      </c>
      <c r="M122" s="111">
        <f>'приложение 9'!Q124+'приложение 9'!Q125+'приложение 9'!Q126+'приложение 9'!Q127+'приложение 9'!Q128+'приложение 9'!Q129+'приложение 9'!Q130+'приложение 9'!Q131+'приложение 9'!Q138</f>
        <v>7323078</v>
      </c>
      <c r="N122" s="111">
        <v>0</v>
      </c>
      <c r="O122" s="111">
        <v>0</v>
      </c>
      <c r="P122" s="110"/>
      <c r="Q122" s="128">
        <f t="shared" si="14"/>
        <v>7323.0780000000004</v>
      </c>
      <c r="R122" s="133">
        <f t="shared" si="15"/>
        <v>7323.0780000000004</v>
      </c>
    </row>
    <row r="123" spans="1:18">
      <c r="A123" s="161"/>
      <c r="B123" s="156"/>
      <c r="C123" s="100" t="s">
        <v>9</v>
      </c>
      <c r="D123" s="111">
        <f>'приложение 9'!H132+'приложение 9'!H133+'приложение 9'!H134+'приложение 9'!H135+'приложение 9'!H136</f>
        <v>12285317.93</v>
      </c>
      <c r="E123" s="111">
        <f>'приложение 9'!I132+'приложение 9'!I133+'приложение 9'!I134+'приложение 9'!I135+'приложение 9'!I136</f>
        <v>12283712.93</v>
      </c>
      <c r="F123" s="111">
        <f>'приложение 9'!J132+'приложение 9'!J133+'приложение 9'!J134+'приложение 9'!J135+'приложение 9'!J136</f>
        <v>3456967.7</v>
      </c>
      <c r="G123" s="111">
        <f>'приложение 9'!K132+'приложение 9'!K133+'приложение 9'!K134+'приложение 9'!K135+'приложение 9'!K136</f>
        <v>3456967.7</v>
      </c>
      <c r="H123" s="111">
        <f>'приложение 9'!L132+'приложение 9'!L133+'приложение 9'!L134+'приложение 9'!L135+'приложение 9'!L136</f>
        <v>8158033.2800000003</v>
      </c>
      <c r="I123" s="111">
        <f>'приложение 9'!M132+'приложение 9'!M133+'приложение 9'!M134+'приложение 9'!M135+'приложение 9'!M136</f>
        <v>8158033.2800000003</v>
      </c>
      <c r="J123" s="111">
        <f>'приложение 9'!N132+'приложение 9'!N133+'приложение 9'!N134+'приложение 9'!N135+'приложение 9'!N136</f>
        <v>11292926.700000001</v>
      </c>
      <c r="K123" s="111">
        <f>'приложение 9'!O132+'приложение 9'!O133+'приложение 9'!O134+'приложение 9'!O135+'приложение 9'!O136</f>
        <v>11292926.700000001</v>
      </c>
      <c r="L123" s="111">
        <f>'приложение 9'!P132+'приложение 9'!P133+'приложение 9'!P134+'приложение 9'!P135+'приложение 9'!P136</f>
        <v>16835506</v>
      </c>
      <c r="M123" s="111">
        <f>'приложение 9'!Q132+'приложение 9'!Q133+'приложение 9'!Q134+'приложение 9'!Q135+'приложение 9'!Q136</f>
        <v>16742446.75</v>
      </c>
      <c r="N123" s="111">
        <f>'приложение 9'!R122</f>
        <v>17551506</v>
      </c>
      <c r="O123" s="111">
        <f>'приложение 9'!S122</f>
        <v>17551506</v>
      </c>
      <c r="P123" s="110"/>
      <c r="Q123" s="128">
        <f t="shared" si="14"/>
        <v>16835.506000000001</v>
      </c>
      <c r="R123" s="133">
        <f t="shared" si="15"/>
        <v>16742.446749999999</v>
      </c>
    </row>
    <row r="124" spans="1:18">
      <c r="A124" s="161"/>
      <c r="B124" s="156"/>
      <c r="C124" s="100" t="s">
        <v>10</v>
      </c>
      <c r="D124" s="112"/>
      <c r="E124" s="112"/>
      <c r="F124" s="111"/>
      <c r="G124" s="111"/>
      <c r="H124" s="111"/>
      <c r="I124" s="111"/>
      <c r="J124" s="111"/>
      <c r="K124" s="111"/>
      <c r="L124" s="111"/>
      <c r="M124" s="111"/>
      <c r="N124" s="111"/>
      <c r="O124" s="111"/>
      <c r="P124" s="110"/>
      <c r="Q124" s="128"/>
      <c r="R124" s="133"/>
    </row>
    <row r="125" spans="1:18">
      <c r="A125" s="161"/>
      <c r="B125" s="156"/>
      <c r="C125" s="100" t="s">
        <v>11</v>
      </c>
      <c r="D125" s="112"/>
      <c r="E125" s="112"/>
      <c r="F125" s="111"/>
      <c r="G125" s="111"/>
      <c r="H125" s="111"/>
      <c r="I125" s="111"/>
      <c r="J125" s="111"/>
      <c r="K125" s="111"/>
      <c r="L125" s="111"/>
      <c r="M125" s="111"/>
      <c r="N125" s="111"/>
      <c r="O125" s="111"/>
      <c r="P125" s="110"/>
      <c r="Q125" s="128"/>
      <c r="R125" s="133"/>
    </row>
    <row r="126" spans="1:18">
      <c r="A126" s="162"/>
      <c r="B126" s="156"/>
      <c r="C126" s="100" t="s">
        <v>12</v>
      </c>
      <c r="D126" s="112"/>
      <c r="E126" s="112"/>
      <c r="F126" s="111"/>
      <c r="G126" s="111"/>
      <c r="H126" s="111"/>
      <c r="I126" s="111"/>
      <c r="J126" s="111"/>
      <c r="K126" s="111"/>
      <c r="L126" s="111"/>
      <c r="M126" s="111"/>
      <c r="N126" s="111"/>
      <c r="O126" s="111"/>
      <c r="P126" s="110"/>
      <c r="Q126" s="128"/>
      <c r="R126" s="133"/>
    </row>
    <row r="127" spans="1:18" ht="13.5" customHeight="1">
      <c r="A127" s="160" t="s">
        <v>114</v>
      </c>
      <c r="B127" s="156" t="s">
        <v>118</v>
      </c>
      <c r="C127" s="100" t="s">
        <v>5</v>
      </c>
      <c r="D127" s="111">
        <f>SUM(D128:D134)</f>
        <v>48559868.399999999</v>
      </c>
      <c r="E127" s="111">
        <f>SUM(E128:E134)</f>
        <v>47168812.630000003</v>
      </c>
      <c r="F127" s="111">
        <f t="shared" ref="F127:O127" si="26">SUM(F128:F134)</f>
        <v>16278774.359999999</v>
      </c>
      <c r="G127" s="111">
        <f t="shared" si="26"/>
        <v>16194821.109999999</v>
      </c>
      <c r="H127" s="111">
        <f t="shared" si="26"/>
        <v>31615084.149999999</v>
      </c>
      <c r="I127" s="111">
        <f t="shared" si="26"/>
        <v>31453562.719999999</v>
      </c>
      <c r="J127" s="111">
        <f t="shared" si="26"/>
        <v>45173523.549999997</v>
      </c>
      <c r="K127" s="111">
        <f t="shared" si="26"/>
        <v>44623540.930000007</v>
      </c>
      <c r="L127" s="111">
        <f t="shared" si="26"/>
        <v>77400626.169999987</v>
      </c>
      <c r="M127" s="111">
        <f t="shared" si="26"/>
        <v>74314308.060000002</v>
      </c>
      <c r="N127" s="111">
        <f t="shared" si="26"/>
        <v>21720371</v>
      </c>
      <c r="O127" s="111">
        <f t="shared" si="26"/>
        <v>21720371</v>
      </c>
      <c r="P127" s="110"/>
      <c r="Q127" s="128">
        <f t="shared" si="14"/>
        <v>77400.626169999989</v>
      </c>
      <c r="R127" s="133">
        <f t="shared" si="15"/>
        <v>74314.308059999996</v>
      </c>
    </row>
    <row r="128" spans="1:18" ht="22.5" customHeight="1">
      <c r="A128" s="161"/>
      <c r="B128" s="156"/>
      <c r="C128" s="100" t="s">
        <v>6</v>
      </c>
      <c r="D128" s="111"/>
      <c r="E128" s="111"/>
      <c r="F128" s="111"/>
      <c r="G128" s="111"/>
      <c r="H128" s="111"/>
      <c r="I128" s="111"/>
      <c r="J128" s="111"/>
      <c r="K128" s="111"/>
      <c r="L128" s="111"/>
      <c r="M128" s="111"/>
      <c r="N128" s="111"/>
      <c r="O128" s="111"/>
      <c r="P128" s="110"/>
      <c r="Q128" s="128"/>
      <c r="R128" s="133"/>
    </row>
    <row r="129" spans="1:18">
      <c r="A129" s="161"/>
      <c r="B129" s="156"/>
      <c r="C129" s="100" t="s">
        <v>16</v>
      </c>
      <c r="D129" s="111">
        <f>'приложение 9'!H166+'приложение 9'!H167+'приложение 9'!H168+'приложение 9'!H170+'приложение 9'!H173</f>
        <v>1409730</v>
      </c>
      <c r="E129" s="111">
        <f>'приложение 9'!I166+'приложение 9'!I167+'приложение 9'!I168+'приложение 9'!I170+'приложение 9'!I173</f>
        <v>1409730</v>
      </c>
      <c r="F129" s="111">
        <f>'приложение 9'!J166+'приложение 9'!J167+'приложение 9'!J168+'приложение 9'!J170+'приложение 9'!J173</f>
        <v>0</v>
      </c>
      <c r="G129" s="111">
        <f>'приложение 9'!K166+'приложение 9'!K167+'приложение 9'!K168+'приложение 9'!K170+'приложение 9'!K173</f>
        <v>0</v>
      </c>
      <c r="H129" s="111">
        <f>'приложение 9'!L166+'приложение 9'!L167+'приложение 9'!L168+'приложение 9'!L170+'приложение 9'!L173</f>
        <v>150000</v>
      </c>
      <c r="I129" s="111">
        <f>'приложение 9'!M166+'приложение 9'!M167+'приложение 9'!M168+'приложение 9'!M170+'приложение 9'!M173</f>
        <v>150000</v>
      </c>
      <c r="J129" s="111">
        <f>'приложение 9'!N166+'приложение 9'!N167+'приложение 9'!N168+'приложение 9'!N170+'приложение 9'!N173</f>
        <v>529900</v>
      </c>
      <c r="K129" s="111">
        <f>'приложение 9'!O166+'приложение 9'!O167+'приложение 9'!O168+'приложение 9'!O170+'приложение 9'!O173</f>
        <v>529900</v>
      </c>
      <c r="L129" s="111">
        <f>'приложение 9'!P166+'приложение 9'!P167+'приложение 9'!P168+'приложение 9'!P170+'приложение 9'!P173</f>
        <v>2779900</v>
      </c>
      <c r="M129" s="111">
        <f>'приложение 9'!Q166+'приложение 9'!Q167+'приложение 9'!Q168+'приложение 9'!Q170+'приложение 9'!Q173</f>
        <v>2779900</v>
      </c>
      <c r="N129" s="111">
        <v>0</v>
      </c>
      <c r="O129" s="111">
        <v>0</v>
      </c>
      <c r="P129" s="110"/>
      <c r="Q129" s="128">
        <f t="shared" si="14"/>
        <v>2779.9</v>
      </c>
      <c r="R129" s="133">
        <f t="shared" si="15"/>
        <v>2779.9</v>
      </c>
    </row>
    <row r="130" spans="1:18">
      <c r="A130" s="161"/>
      <c r="B130" s="156"/>
      <c r="C130" s="100" t="s">
        <v>8</v>
      </c>
      <c r="D130" s="111">
        <f>'приложение 9'!H142+'приложение 9'!H143+'приложение 9'!H144+'приложение 9'!H145+'приложение 9'!H146+'приложение 9'!H147+'приложение 9'!H148+'приложение 9'!H149+'приложение 9'!H150+'приложение 9'!H151+'приложение 9'!H152+'приложение 9'!H153+'приложение 9'!H165+'приложение 9'!H169+'приложение 9'!H171+'приложение 9'!H172</f>
        <v>10517287</v>
      </c>
      <c r="E130" s="111">
        <f>'приложение 9'!I142+'приложение 9'!I143+'приложение 9'!I144+'приложение 9'!I145+'приложение 9'!I146+'приложение 9'!I147+'приложение 9'!I148+'приложение 9'!I149+'приложение 9'!I150+'приложение 9'!I151+'приложение 9'!I152+'приложение 9'!I153+'приложение 9'!I165+'приложение 9'!I169+'приложение 9'!I171+'приложение 9'!I172</f>
        <v>9693261.9600000009</v>
      </c>
      <c r="F130" s="111">
        <f>'приложение 9'!J142+'приложение 9'!J143+'приложение 9'!J144+'приложение 9'!J145+'приложение 9'!J146+'приложение 9'!J147+'приложение 9'!J148+'приложение 9'!J149+'приложение 9'!J150+'приложение 9'!J151+'приложение 9'!J152+'приложение 9'!J153+'приложение 9'!J165+'приложение 9'!J169+'приложение 9'!J171+'приложение 9'!J172</f>
        <v>2947714</v>
      </c>
      <c r="G130" s="111">
        <f>'приложение 9'!K142+'приложение 9'!K143+'приложение 9'!K144+'приложение 9'!K145+'приложение 9'!K146+'приложение 9'!K147+'приложение 9'!K148+'приложение 9'!K149+'приложение 9'!K150+'приложение 9'!K151+'приложение 9'!K152+'приложение 9'!K153+'приложение 9'!K165+'приложение 9'!K169+'приложение 9'!K171+'приложение 9'!K172</f>
        <v>2947714</v>
      </c>
      <c r="H130" s="111">
        <f>'приложение 9'!L142+'приложение 9'!L143+'приложение 9'!L144+'приложение 9'!L145+'приложение 9'!L146+'приложение 9'!L147+'приложение 9'!L148+'приложение 9'!L149+'приложение 9'!L150+'приложение 9'!L151+'приложение 9'!L152+'приложение 9'!L153+'приложение 9'!L165+'приложение 9'!L169+'приложение 9'!L171+'приложение 9'!L172</f>
        <v>5896778.9000000004</v>
      </c>
      <c r="I130" s="111">
        <f>'приложение 9'!M142+'приложение 9'!M143+'приложение 9'!M144+'приложение 9'!M145+'приложение 9'!M146+'приложение 9'!M147+'приложение 9'!M148+'приложение 9'!M149+'приложение 9'!M150+'приложение 9'!M151+'приложение 9'!M152+'приложение 9'!M153+'приложение 9'!M165+'приложение 9'!M169+'приложение 9'!M171+'приложение 9'!M172</f>
        <v>5889668</v>
      </c>
      <c r="J130" s="111">
        <f>'приложение 9'!N142+'приложение 9'!N143+'приложение 9'!N144+'приложение 9'!N145+'приложение 9'!N146+'приложение 9'!N147+'приложение 9'!N148+'приложение 9'!N149+'приложение 9'!N150+'приложение 9'!N151+'приложение 9'!N152+'приложение 9'!N153+'приложение 9'!N165+'приложение 9'!N169+'приложение 9'!N171+'приложение 9'!N172</f>
        <v>9539280.4000000004</v>
      </c>
      <c r="K130" s="111">
        <f>'приложение 9'!O142+'приложение 9'!O143+'приложение 9'!O144+'приложение 9'!O145+'приложение 9'!O146+'приложение 9'!O147+'приложение 9'!O148+'приложение 9'!O149+'приложение 9'!O150+'приложение 9'!O151+'приложение 9'!O152+'приложение 9'!O153+'приложение 9'!O165+'приложение 9'!O169+'приложение 9'!O171+'приложение 9'!O172</f>
        <v>9408782.5</v>
      </c>
      <c r="L130" s="111">
        <f>'приложение 9'!P142+'приложение 9'!P143+'приложение 9'!P144+'приложение 9'!P145+'приложение 9'!P146+'приложение 9'!P147+'приложение 9'!P148+'приложение 9'!P149+'приложение 9'!P150+'приложение 9'!P151+'приложение 9'!P152+'приложение 9'!P153+'приложение 9'!P165+'приложение 9'!P169+'приложение 9'!P171+'приложение 9'!P172</f>
        <v>22299362.649999999</v>
      </c>
      <c r="M130" s="111">
        <f>'приложение 9'!Q142+'приложение 9'!Q143+'приложение 9'!Q144+'приложение 9'!Q145+'приложение 9'!Q146+'приложение 9'!Q147+'приложение 9'!Q148+'приложение 9'!Q149+'приложение 9'!Q150+'приложение 9'!Q151+'приложение 9'!Q152+'приложение 9'!Q153+'приложение 9'!Q165+'приложение 9'!Q169+'приложение 9'!Q171+'приложение 9'!Q172</f>
        <v>20356153.350000001</v>
      </c>
      <c r="N130" s="111">
        <v>0</v>
      </c>
      <c r="O130" s="111">
        <v>0</v>
      </c>
      <c r="P130" s="110"/>
      <c r="Q130" s="128">
        <f t="shared" si="14"/>
        <v>22299.362649999999</v>
      </c>
      <c r="R130" s="133">
        <f t="shared" si="15"/>
        <v>20356.153350000001</v>
      </c>
    </row>
    <row r="131" spans="1:18" ht="22.5" customHeight="1">
      <c r="A131" s="161"/>
      <c r="B131" s="156"/>
      <c r="C131" s="100" t="s">
        <v>9</v>
      </c>
      <c r="D131" s="111">
        <f>'приложение 9'!H154+'приложение 9'!H155+'приложение 9'!H156+'приложение 9'!H157+'приложение 9'!H158+'приложение 9'!H159+'приложение 9'!H160+'приложение 9'!H161+'приложение 9'!H162+'приложение 9'!H163+'приложение 9'!H164+'приложение 9'!H174+'приложение 9'!H175+'приложение 9'!H176+'приложение 9'!H177+'приложение 9'!H178</f>
        <v>36632851.399999999</v>
      </c>
      <c r="E131" s="111">
        <f>'приложение 9'!I154+'приложение 9'!I155+'приложение 9'!I156+'приложение 9'!I157+'приложение 9'!I158+'приложение 9'!I159+'приложение 9'!I160+'приложение 9'!I161+'приложение 9'!I162+'приложение 9'!I163+'приложение 9'!I164+'приложение 9'!I174+'приложение 9'!I175+'приложение 9'!I176+'приложение 9'!I177+'приложение 9'!I178</f>
        <v>36065820.670000002</v>
      </c>
      <c r="F131" s="111">
        <f>'приложение 9'!J154+'приложение 9'!J155+'приложение 9'!J156+'приложение 9'!J157+'приложение 9'!J158+'приложение 9'!J159+'приложение 9'!J160+'приложение 9'!J161+'приложение 9'!J162+'приложение 9'!J163+'приложение 9'!J164+'приложение 9'!J174+'приложение 9'!J175+'приложение 9'!J176+'приложение 9'!J177+'приложение 9'!J178</f>
        <v>13331060.359999999</v>
      </c>
      <c r="G131" s="111">
        <f>'приложение 9'!K154+'приложение 9'!K155+'приложение 9'!K156+'приложение 9'!K157+'приложение 9'!K158+'приложение 9'!K159+'приложение 9'!K160+'приложение 9'!K161+'приложение 9'!K162+'приложение 9'!K163+'приложение 9'!K164+'приложение 9'!K174+'приложение 9'!K175+'приложение 9'!K176+'приложение 9'!K177+'приложение 9'!K178</f>
        <v>13247107.109999999</v>
      </c>
      <c r="H131" s="111">
        <f>'приложение 9'!L154+'приложение 9'!L155+'приложение 9'!L156+'приложение 9'!L157+'приложение 9'!L158+'приложение 9'!L159+'приложение 9'!L160+'приложение 9'!L161+'приложение 9'!L162+'приложение 9'!L163+'приложение 9'!L164+'приложение 9'!L174+'приложение 9'!L175+'приложение 9'!L176+'приложение 9'!L177+'приложение 9'!L178</f>
        <v>25568305.25</v>
      </c>
      <c r="I131" s="111">
        <f>'приложение 9'!M154+'приложение 9'!M155+'приложение 9'!M156+'приложение 9'!M157+'приложение 9'!M158+'приложение 9'!M159+'приложение 9'!M160+'приложение 9'!M161+'приложение 9'!M162+'приложение 9'!M163+'приложение 9'!M164+'приложение 9'!M174+'приложение 9'!M175+'приложение 9'!M176+'приложение 9'!M177+'приложение 9'!M178</f>
        <v>25413894.719999999</v>
      </c>
      <c r="J131" s="111">
        <f>'приложение 9'!N154+'приложение 9'!N155+'приложение 9'!N156+'приложение 9'!N157+'приложение 9'!N158+'приложение 9'!N159+'приложение 9'!N160+'приложение 9'!N161+'приложение 9'!N162+'приложение 9'!N163+'приложение 9'!N164+'приложение 9'!N174+'приложение 9'!N175+'приложение 9'!N176+'приложение 9'!N177+'приложение 9'!N178</f>
        <v>35104343.149999999</v>
      </c>
      <c r="K131" s="111">
        <f>'приложение 9'!O154+'приложение 9'!O155+'приложение 9'!O156+'приложение 9'!O157+'приложение 9'!O158+'приложение 9'!O159+'приложение 9'!O160+'приложение 9'!O161+'приложение 9'!O162+'приложение 9'!O163+'приложение 9'!O164+'приложение 9'!O174+'приложение 9'!O175+'приложение 9'!O176+'приложение 9'!O177+'приложение 9'!O178</f>
        <v>34684858.430000007</v>
      </c>
      <c r="L131" s="111">
        <f>'приложение 9'!P154+'приложение 9'!P155+'приложение 9'!P156+'приложение 9'!P157+'приложение 9'!P158+'приложение 9'!P159+'приложение 9'!P160+'приложение 9'!P161+'приложение 9'!P162+'приложение 9'!P163+'приложение 9'!P164+'приложение 9'!P174+'приложение 9'!P175+'приложение 9'!P176+'приложение 9'!P177+'приложение 9'!P178</f>
        <v>52321363.519999996</v>
      </c>
      <c r="M131" s="111">
        <f>'приложение 9'!Q154+'приложение 9'!Q155+'приложение 9'!Q156+'приложение 9'!Q157+'приложение 9'!Q158+'приложение 9'!Q159+'приложение 9'!Q160+'приложение 9'!Q161+'приложение 9'!Q162+'приложение 9'!Q163+'приложение 9'!Q164+'приложение 9'!Q174+'приложение 9'!Q175+'приложение 9'!Q176+'приложение 9'!Q177+'приложение 9'!Q178</f>
        <v>51178254.710000001</v>
      </c>
      <c r="N131" s="111">
        <f>'приложение 9'!R140</f>
        <v>21720371</v>
      </c>
      <c r="O131" s="111">
        <f>'приложение 9'!S140</f>
        <v>21720371</v>
      </c>
      <c r="P131" s="110"/>
      <c r="Q131" s="128">
        <f t="shared" si="14"/>
        <v>52321.363519999999</v>
      </c>
      <c r="R131" s="133">
        <f t="shared" si="15"/>
        <v>51178.254710000001</v>
      </c>
    </row>
    <row r="132" spans="1:18">
      <c r="A132" s="161"/>
      <c r="B132" s="156"/>
      <c r="C132" s="100" t="s">
        <v>10</v>
      </c>
      <c r="D132" s="111"/>
      <c r="E132" s="111"/>
      <c r="F132" s="111"/>
      <c r="G132" s="111"/>
      <c r="H132" s="111"/>
      <c r="I132" s="111"/>
      <c r="J132" s="111"/>
      <c r="K132" s="111"/>
      <c r="L132" s="111"/>
      <c r="M132" s="111"/>
      <c r="N132" s="111"/>
      <c r="O132" s="111"/>
      <c r="P132" s="110"/>
      <c r="Q132" s="128"/>
      <c r="R132" s="133"/>
    </row>
    <row r="133" spans="1:18">
      <c r="A133" s="161"/>
      <c r="B133" s="156"/>
      <c r="C133" s="100" t="s">
        <v>11</v>
      </c>
      <c r="D133" s="112"/>
      <c r="E133" s="112"/>
      <c r="F133" s="111"/>
      <c r="G133" s="111"/>
      <c r="H133" s="111"/>
      <c r="I133" s="111"/>
      <c r="J133" s="111"/>
      <c r="K133" s="111"/>
      <c r="L133" s="111"/>
      <c r="M133" s="111"/>
      <c r="N133" s="111"/>
      <c r="O133" s="111"/>
      <c r="P133" s="110"/>
      <c r="Q133" s="128"/>
      <c r="R133" s="133"/>
    </row>
    <row r="134" spans="1:18">
      <c r="A134" s="162"/>
      <c r="B134" s="156"/>
      <c r="C134" s="100" t="s">
        <v>12</v>
      </c>
      <c r="D134" s="112"/>
      <c r="E134" s="112"/>
      <c r="F134" s="111"/>
      <c r="G134" s="111"/>
      <c r="H134" s="111"/>
      <c r="I134" s="111"/>
      <c r="J134" s="111"/>
      <c r="K134" s="111"/>
      <c r="L134" s="111"/>
      <c r="M134" s="111"/>
      <c r="N134" s="111"/>
      <c r="O134" s="111"/>
      <c r="P134" s="110"/>
      <c r="Q134" s="128"/>
      <c r="R134" s="133"/>
    </row>
    <row r="135" spans="1:18" ht="13.5" customHeight="1">
      <c r="A135" s="160" t="s">
        <v>115</v>
      </c>
      <c r="B135" s="156" t="s">
        <v>117</v>
      </c>
      <c r="C135" s="100" t="s">
        <v>5</v>
      </c>
      <c r="D135" s="111">
        <f>SUM(D136:D142)</f>
        <v>34331864.870000005</v>
      </c>
      <c r="E135" s="111">
        <f t="shared" ref="E135:O135" si="27">SUM(E136:E142)</f>
        <v>32743376.149999999</v>
      </c>
      <c r="F135" s="111">
        <f t="shared" si="27"/>
        <v>6134478.0899999999</v>
      </c>
      <c r="G135" s="111">
        <f t="shared" si="27"/>
        <v>6134478.0899999999</v>
      </c>
      <c r="H135" s="111">
        <f t="shared" si="27"/>
        <v>16284252.459999999</v>
      </c>
      <c r="I135" s="111">
        <f t="shared" si="27"/>
        <v>16206620.459999999</v>
      </c>
      <c r="J135" s="111">
        <f t="shared" si="27"/>
        <v>20892255.619999997</v>
      </c>
      <c r="K135" s="111">
        <f t="shared" si="27"/>
        <v>20808577.619999997</v>
      </c>
      <c r="L135" s="111">
        <f t="shared" si="27"/>
        <v>31000644.339999996</v>
      </c>
      <c r="M135" s="111">
        <f t="shared" si="27"/>
        <v>30998585.93</v>
      </c>
      <c r="N135" s="111">
        <f t="shared" si="27"/>
        <v>25028559</v>
      </c>
      <c r="O135" s="111">
        <f t="shared" si="27"/>
        <v>25028559</v>
      </c>
      <c r="P135" s="110"/>
      <c r="Q135" s="128">
        <f t="shared" si="14"/>
        <v>31000.644339999995</v>
      </c>
      <c r="R135" s="133">
        <f t="shared" si="15"/>
        <v>30998.585930000001</v>
      </c>
    </row>
    <row r="136" spans="1:18">
      <c r="A136" s="161"/>
      <c r="B136" s="156"/>
      <c r="C136" s="100" t="s">
        <v>6</v>
      </c>
      <c r="D136" s="111"/>
      <c r="E136" s="111"/>
      <c r="F136" s="111"/>
      <c r="G136" s="111"/>
      <c r="H136" s="111"/>
      <c r="I136" s="111"/>
      <c r="J136" s="111"/>
      <c r="K136" s="111"/>
      <c r="L136" s="111"/>
      <c r="M136" s="111"/>
      <c r="N136" s="111"/>
      <c r="O136" s="111"/>
      <c r="P136" s="110"/>
      <c r="Q136" s="128"/>
      <c r="R136" s="133"/>
    </row>
    <row r="137" spans="1:18">
      <c r="A137" s="161"/>
      <c r="B137" s="156"/>
      <c r="C137" s="100" t="s">
        <v>16</v>
      </c>
      <c r="D137" s="111">
        <f>'приложение 9'!H198</f>
        <v>0</v>
      </c>
      <c r="E137" s="111">
        <f>'приложение 9'!I198</f>
        <v>0</v>
      </c>
      <c r="F137" s="111">
        <f>'приложение 9'!J198</f>
        <v>0</v>
      </c>
      <c r="G137" s="111">
        <f>'приложение 9'!K198</f>
        <v>0</v>
      </c>
      <c r="H137" s="111">
        <f>'приложение 9'!L198</f>
        <v>100000</v>
      </c>
      <c r="I137" s="111">
        <f>'приложение 9'!M198</f>
        <v>100000</v>
      </c>
      <c r="J137" s="111">
        <f>'приложение 9'!N198</f>
        <v>226696.9</v>
      </c>
      <c r="K137" s="111">
        <f>'приложение 9'!O198</f>
        <v>226696.9</v>
      </c>
      <c r="L137" s="111">
        <f>'приложение 9'!P198</f>
        <v>226696.9</v>
      </c>
      <c r="M137" s="111">
        <f>'приложение 9'!Q198</f>
        <v>226696.9</v>
      </c>
      <c r="N137" s="111">
        <v>0</v>
      </c>
      <c r="O137" s="111">
        <v>0</v>
      </c>
      <c r="P137" s="110"/>
      <c r="Q137" s="128">
        <f t="shared" ref="Q137:Q199" si="28">L137/1000</f>
        <v>226.6969</v>
      </c>
      <c r="R137" s="133">
        <f t="shared" ref="R137:R199" si="29">M137/1000</f>
        <v>226.6969</v>
      </c>
    </row>
    <row r="138" spans="1:18">
      <c r="A138" s="161"/>
      <c r="B138" s="156"/>
      <c r="C138" s="100" t="s">
        <v>8</v>
      </c>
      <c r="D138" s="111">
        <f>'приложение 9'!H181+'приложение 9'!H182+'приложение 9'!H183+'приложение 9'!H184+'приложение 9'!H185+'приложение 9'!H186+'приложение 9'!H187+'приложение 9'!H197</f>
        <v>8443074.8200000003</v>
      </c>
      <c r="E138" s="111">
        <f>'приложение 9'!I181+'приложение 9'!I182+'приложение 9'!I183+'приложение 9'!I184+'приложение 9'!I185+'приложение 9'!I186+'приложение 9'!I187+'приложение 9'!I197</f>
        <v>6934670.8200000003</v>
      </c>
      <c r="F138" s="111">
        <f>'приложение 9'!J181+'приложение 9'!J182+'приложение 9'!J183+'приложение 9'!J184+'приложение 9'!J185+'приложение 9'!J186+'приложение 9'!J187+'приложение 9'!J197</f>
        <v>764988</v>
      </c>
      <c r="G138" s="111">
        <f>'приложение 9'!K181+'приложение 9'!K182+'приложение 9'!K183+'приложение 9'!K184+'приложение 9'!K185+'приложение 9'!K186+'приложение 9'!K187+'приложение 9'!K197</f>
        <v>764988</v>
      </c>
      <c r="H138" s="111">
        <f>'приложение 9'!L181+'приложение 9'!L182+'приложение 9'!L183+'приложение 9'!L184+'приложение 9'!L185+'приложение 9'!L186+'приложение 9'!L187+'приложение 9'!L197</f>
        <v>1564031</v>
      </c>
      <c r="I138" s="111">
        <f>'приложение 9'!M181+'приложение 9'!M182+'приложение 9'!M183+'приложение 9'!M184+'приложение 9'!M185+'приложение 9'!M186+'приложение 9'!M187+'приложение 9'!M197</f>
        <v>1516399</v>
      </c>
      <c r="J138" s="111">
        <f>'приложение 9'!N181+'приложение 9'!N182+'приложение 9'!N183+'приложение 9'!N184+'приложение 9'!N185+'приложение 9'!N186+'приложение 9'!N187+'приложение 9'!N197</f>
        <v>2826830.69</v>
      </c>
      <c r="K138" s="111">
        <f>'приложение 9'!O181+'приложение 9'!O182+'приложение 9'!O183+'приложение 9'!O184+'приложение 9'!O185+'приложение 9'!O186+'приложение 9'!O187+'приложение 9'!O197</f>
        <v>2743152.69</v>
      </c>
      <c r="L138" s="111">
        <f>'приложение 9'!P181+'приложение 9'!P182+'приложение 9'!P183+'приложение 9'!P184+'приложение 9'!P185+'приложение 9'!P186+'приложение 9'!P187+'приложение 9'!P197</f>
        <v>4164003.11</v>
      </c>
      <c r="M138" s="111">
        <f>'приложение 9'!Q181+'приложение 9'!Q182+'приложение 9'!Q183+'приложение 9'!Q184+'приложение 9'!Q185+'приложение 9'!Q186+'приложение 9'!Q187+'приложение 9'!Q197</f>
        <v>4164003.11</v>
      </c>
      <c r="N138" s="111">
        <v>0</v>
      </c>
      <c r="O138" s="111">
        <v>0</v>
      </c>
      <c r="P138" s="110"/>
      <c r="Q138" s="128">
        <f t="shared" si="28"/>
        <v>4164.0031099999997</v>
      </c>
      <c r="R138" s="133">
        <f t="shared" si="29"/>
        <v>4164.0031099999997</v>
      </c>
    </row>
    <row r="139" spans="1:18">
      <c r="A139" s="161"/>
      <c r="B139" s="156"/>
      <c r="C139" s="100" t="s">
        <v>9</v>
      </c>
      <c r="D139" s="111">
        <f>'приложение 9'!H188+'приложение 9'!H189+'приложение 9'!H190+'приложение 9'!H191+'приложение 9'!H192+'приложение 9'!H193+'приложение 9'!H194+'приложение 9'!H195+'приложение 9'!H196+'приложение 9'!H199+'приложение 9'!H200</f>
        <v>25888790.050000001</v>
      </c>
      <c r="E139" s="111">
        <f>'приложение 9'!I188+'приложение 9'!I189+'приложение 9'!I190+'приложение 9'!I191+'приложение 9'!I192+'приложение 9'!I193+'приложение 9'!I194+'приложение 9'!I195+'приложение 9'!I196+'приложение 9'!I199+'приложение 9'!I200</f>
        <v>25808705.329999998</v>
      </c>
      <c r="F139" s="111">
        <f>'приложение 9'!J188+'приложение 9'!J189+'приложение 9'!J190+'приложение 9'!J191+'приложение 9'!J192+'приложение 9'!J193+'приложение 9'!J194+'приложение 9'!J195+'приложение 9'!J196+'приложение 9'!J199+'приложение 9'!J200</f>
        <v>5369490.0899999999</v>
      </c>
      <c r="G139" s="111">
        <f>'приложение 9'!K188+'приложение 9'!K189+'приложение 9'!K190+'приложение 9'!K191+'приложение 9'!K192+'приложение 9'!K193+'приложение 9'!K194+'приложение 9'!K195+'приложение 9'!K196+'приложение 9'!K199+'приложение 9'!K200</f>
        <v>5369490.0899999999</v>
      </c>
      <c r="H139" s="111">
        <f>'приложение 9'!L188+'приложение 9'!L189+'приложение 9'!L190+'приложение 9'!L191+'приложение 9'!L192+'приложение 9'!L193+'приложение 9'!L194+'приложение 9'!L195+'приложение 9'!L196+'приложение 9'!L199+'приложение 9'!L200</f>
        <v>14620221.459999999</v>
      </c>
      <c r="I139" s="111">
        <f>'приложение 9'!M188+'приложение 9'!M189+'приложение 9'!M190+'приложение 9'!M191+'приложение 9'!M192+'приложение 9'!M193+'приложение 9'!M194+'приложение 9'!M195+'приложение 9'!M196+'приложение 9'!M199+'приложение 9'!M200</f>
        <v>14590221.459999999</v>
      </c>
      <c r="J139" s="111">
        <f>'приложение 9'!N188+'приложение 9'!N189+'приложение 9'!N190+'приложение 9'!N191+'приложение 9'!N192+'приложение 9'!N193+'приложение 9'!N194+'приложение 9'!N195+'приложение 9'!N196+'приложение 9'!N199+'приложение 9'!N200</f>
        <v>17838728.029999997</v>
      </c>
      <c r="K139" s="111">
        <f>'приложение 9'!O188+'приложение 9'!O189+'приложение 9'!O190+'приложение 9'!O191+'приложение 9'!O192+'приложение 9'!O193+'приложение 9'!O194+'приложение 9'!O195+'приложение 9'!O196+'приложение 9'!O199+'приложение 9'!O200</f>
        <v>17838728.029999997</v>
      </c>
      <c r="L139" s="111">
        <f>'приложение 9'!P188+'приложение 9'!P189+'приложение 9'!P190+'приложение 9'!P191+'приложение 9'!P192+'приложение 9'!P193+'приложение 9'!P194+'приложение 9'!P195+'приложение 9'!P196+'приложение 9'!P199+'приложение 9'!P200</f>
        <v>26609944.329999998</v>
      </c>
      <c r="M139" s="111">
        <f>'приложение 9'!Q188+'приложение 9'!Q189+'приложение 9'!Q190+'приложение 9'!Q191+'приложение 9'!Q192+'приложение 9'!Q193+'приложение 9'!Q194+'приложение 9'!Q195+'приложение 9'!Q196+'приложение 9'!Q199+'приложение 9'!Q200</f>
        <v>26607885.920000002</v>
      </c>
      <c r="N139" s="111">
        <f>'приложение 9'!R179</f>
        <v>25028559</v>
      </c>
      <c r="O139" s="111">
        <f>'приложение 9'!S179</f>
        <v>25028559</v>
      </c>
      <c r="P139" s="110"/>
      <c r="Q139" s="128">
        <f t="shared" si="28"/>
        <v>26609.944329999998</v>
      </c>
      <c r="R139" s="133">
        <f t="shared" si="29"/>
        <v>26607.885920000001</v>
      </c>
    </row>
    <row r="140" spans="1:18">
      <c r="A140" s="161"/>
      <c r="B140" s="156"/>
      <c r="C140" s="100" t="s">
        <v>10</v>
      </c>
      <c r="D140" s="112"/>
      <c r="E140" s="112"/>
      <c r="F140" s="111"/>
      <c r="G140" s="111"/>
      <c r="H140" s="111"/>
      <c r="I140" s="111"/>
      <c r="J140" s="111"/>
      <c r="K140" s="111"/>
      <c r="L140" s="111"/>
      <c r="M140" s="111"/>
      <c r="N140" s="111"/>
      <c r="O140" s="111"/>
      <c r="P140" s="110"/>
      <c r="Q140" s="128"/>
      <c r="R140" s="133"/>
    </row>
    <row r="141" spans="1:18">
      <c r="A141" s="161"/>
      <c r="B141" s="156"/>
      <c r="C141" s="100" t="s">
        <v>11</v>
      </c>
      <c r="D141" s="112"/>
      <c r="E141" s="112"/>
      <c r="F141" s="111"/>
      <c r="G141" s="111"/>
      <c r="H141" s="111"/>
      <c r="I141" s="111"/>
      <c r="J141" s="111"/>
      <c r="K141" s="111"/>
      <c r="L141" s="111"/>
      <c r="M141" s="111"/>
      <c r="N141" s="111"/>
      <c r="O141" s="111"/>
      <c r="P141" s="110"/>
      <c r="Q141" s="128"/>
      <c r="R141" s="133"/>
    </row>
    <row r="142" spans="1:18">
      <c r="A142" s="162"/>
      <c r="B142" s="156"/>
      <c r="C142" s="100" t="s">
        <v>12</v>
      </c>
      <c r="D142" s="112"/>
      <c r="E142" s="112"/>
      <c r="F142" s="111"/>
      <c r="G142" s="111"/>
      <c r="H142" s="111"/>
      <c r="I142" s="111"/>
      <c r="J142" s="111"/>
      <c r="K142" s="111"/>
      <c r="L142" s="111"/>
      <c r="M142" s="111"/>
      <c r="N142" s="111"/>
      <c r="O142" s="111"/>
      <c r="P142" s="110"/>
      <c r="Q142" s="128"/>
      <c r="R142" s="133"/>
    </row>
    <row r="143" spans="1:18" ht="13.5" customHeight="1">
      <c r="A143" s="160" t="s">
        <v>116</v>
      </c>
      <c r="B143" s="156" t="s">
        <v>643</v>
      </c>
      <c r="C143" s="100" t="s">
        <v>5</v>
      </c>
      <c r="D143" s="111">
        <f>SUM(D144:D150)</f>
        <v>17348693.800000001</v>
      </c>
      <c r="E143" s="111">
        <f t="shared" ref="E143:O143" si="30">SUM(E144:E150)</f>
        <v>17068504.420000002</v>
      </c>
      <c r="F143" s="111">
        <f t="shared" si="30"/>
        <v>5580914.1500000004</v>
      </c>
      <c r="G143" s="111">
        <f t="shared" si="30"/>
        <v>5388794.7600000007</v>
      </c>
      <c r="H143" s="111">
        <f t="shared" si="30"/>
        <v>12286980.020000003</v>
      </c>
      <c r="I143" s="111">
        <f t="shared" si="30"/>
        <v>12197328.07</v>
      </c>
      <c r="J143" s="111">
        <f t="shared" si="30"/>
        <v>19220562.449999999</v>
      </c>
      <c r="K143" s="111">
        <f t="shared" si="30"/>
        <v>19065468.73</v>
      </c>
      <c r="L143" s="111">
        <f t="shared" si="30"/>
        <v>30346854.580000006</v>
      </c>
      <c r="M143" s="111">
        <f t="shared" si="30"/>
        <v>30193990.82</v>
      </c>
      <c r="N143" s="111">
        <f t="shared" si="30"/>
        <v>25391100</v>
      </c>
      <c r="O143" s="111">
        <f t="shared" si="30"/>
        <v>25391100</v>
      </c>
      <c r="P143" s="110"/>
      <c r="Q143" s="128">
        <f t="shared" si="28"/>
        <v>30346.854580000007</v>
      </c>
      <c r="R143" s="133">
        <f t="shared" si="29"/>
        <v>30193.990819999999</v>
      </c>
    </row>
    <row r="144" spans="1:18" ht="22.5" customHeight="1">
      <c r="A144" s="161"/>
      <c r="B144" s="156"/>
      <c r="C144" s="100" t="s">
        <v>6</v>
      </c>
      <c r="D144" s="111"/>
      <c r="E144" s="111"/>
      <c r="F144" s="111"/>
      <c r="G144" s="111"/>
      <c r="H144" s="111"/>
      <c r="I144" s="111"/>
      <c r="J144" s="111"/>
      <c r="K144" s="111"/>
      <c r="L144" s="111"/>
      <c r="M144" s="111"/>
      <c r="N144" s="111"/>
      <c r="O144" s="111"/>
      <c r="P144" s="110"/>
      <c r="Q144" s="128"/>
      <c r="R144" s="133"/>
    </row>
    <row r="145" spans="1:18">
      <c r="A145" s="161"/>
      <c r="B145" s="156"/>
      <c r="C145" s="100" t="s">
        <v>16</v>
      </c>
      <c r="D145" s="111"/>
      <c r="E145" s="111"/>
      <c r="F145" s="111"/>
      <c r="G145" s="111"/>
      <c r="H145" s="111"/>
      <c r="I145" s="111"/>
      <c r="J145" s="111"/>
      <c r="K145" s="111"/>
      <c r="L145" s="111"/>
      <c r="M145" s="111"/>
      <c r="N145" s="111"/>
      <c r="O145" s="111"/>
      <c r="P145" s="110"/>
      <c r="Q145" s="128"/>
      <c r="R145" s="133"/>
    </row>
    <row r="146" spans="1:18" ht="22.5" customHeight="1">
      <c r="A146" s="161"/>
      <c r="B146" s="156"/>
      <c r="C146" s="100" t="s">
        <v>8</v>
      </c>
      <c r="D146" s="111">
        <f>'приложение 9'!H203+'приложение 9'!H204+'приложение 9'!H205+'приложение 9'!H206+'приложение 9'!H207+'приложение 9'!H208+'приложение 9'!H209+'приложение 9'!H210+'приложение 9'!H211+'приложение 9'!H212+'приложение 9'!H213</f>
        <v>3116868</v>
      </c>
      <c r="E146" s="111">
        <f>'приложение 9'!I203+'приложение 9'!I204+'приложение 9'!I205+'приложение 9'!I206+'приложение 9'!I207+'приложение 9'!I208+'приложение 9'!I209+'приложение 9'!I210+'приложение 9'!I211+'приложение 9'!I212+'приложение 9'!I213</f>
        <v>3039103</v>
      </c>
      <c r="F146" s="111">
        <f>'приложение 9'!J203+'приложение 9'!J204+'приложение 9'!J205+'приложение 9'!J206+'приложение 9'!J207+'приложение 9'!J208+'приложение 9'!J209+'приложение 9'!J210+'приложение 9'!J211+'приложение 9'!J212+'приложение 9'!J213</f>
        <v>227712</v>
      </c>
      <c r="G146" s="111">
        <f>'приложение 9'!K203+'приложение 9'!K204+'приложение 9'!K205+'приложение 9'!K206+'приложение 9'!K207+'приложение 9'!K208+'приложение 9'!K209+'приложение 9'!K210+'приложение 9'!K211+'приложение 9'!K212+'приложение 9'!K213</f>
        <v>169984.66000000003</v>
      </c>
      <c r="H146" s="111">
        <f>'приложение 9'!L203+'приложение 9'!L204+'приложение 9'!L205+'приложение 9'!L206+'приложение 9'!L207+'приложение 9'!L208+'приложение 9'!L209+'приложение 9'!L210+'приложение 9'!L211+'приложение 9'!L212+'приложение 9'!L213</f>
        <v>455419</v>
      </c>
      <c r="I146" s="111">
        <f>'приложение 9'!M203+'приложение 9'!M204+'приложение 9'!M205+'приложение 9'!M206+'приложение 9'!M207+'приложение 9'!M208+'приложение 9'!M209+'приложение 9'!M210+'приложение 9'!M211+'приложение 9'!M212+'приложение 9'!M213</f>
        <v>436403.92</v>
      </c>
      <c r="J146" s="111">
        <f>'приложение 9'!N203+'приложение 9'!N204+'приложение 9'!N205+'приложение 9'!N206+'приложение 9'!N207+'приложение 9'!N208+'приложение 9'!N209+'приложение 9'!N210+'приложение 9'!N211+'приложение 9'!N212+'приложение 9'!N213</f>
        <v>678859.42999999993</v>
      </c>
      <c r="K146" s="111">
        <f>'приложение 9'!O203+'приложение 9'!O204+'приложение 9'!O205+'приложение 9'!O206+'приложение 9'!O207+'приложение 9'!O208+'приложение 9'!O209+'приложение 9'!O210+'приложение 9'!O211+'приложение 9'!O212+'приложение 9'!O213</f>
        <v>612240.75</v>
      </c>
      <c r="L146" s="111">
        <f>'приложение 9'!P203+'приложение 9'!P204+'приложение 9'!P205+'приложение 9'!P206+'приложение 9'!P207+'приложение 9'!P208+'приложение 9'!P209+'приложение 9'!P210+'приложение 9'!P211+'приложение 9'!P212+'приложение 9'!P213</f>
        <v>3681365.33</v>
      </c>
      <c r="M146" s="111">
        <f>'приложение 9'!Q203+'приложение 9'!Q204+'приложение 9'!Q205+'приложение 9'!Q206+'приложение 9'!Q207+'приложение 9'!Q208+'приложение 9'!Q209+'приложение 9'!Q210+'приложение 9'!Q211+'приложение 9'!Q212+'приложение 9'!Q213</f>
        <v>3681364.83</v>
      </c>
      <c r="N146" s="111">
        <v>0</v>
      </c>
      <c r="O146" s="111">
        <v>0</v>
      </c>
      <c r="P146" s="110"/>
      <c r="Q146" s="128">
        <f t="shared" si="28"/>
        <v>3681.3653300000001</v>
      </c>
      <c r="R146" s="133">
        <f t="shared" si="29"/>
        <v>3681.36483</v>
      </c>
    </row>
    <row r="147" spans="1:18">
      <c r="A147" s="161"/>
      <c r="B147" s="156"/>
      <c r="C147" s="100" t="s">
        <v>9</v>
      </c>
      <c r="D147" s="111">
        <f>'приложение 9'!H214+'приложение 9'!H215+'приложение 9'!H216+'приложение 9'!H217+'приложение 9'!H218+'приложение 9'!H219+'приложение 9'!H220+'приложение 9'!H221+'приложение 9'!H222+'приложение 9'!H223+'приложение 9'!H224+'приложение 9'!H225+'приложение 9'!H226+'приложение 9'!H227+'приложение 9'!H228+'приложение 9'!H229+'приложение 9'!H230+'приложение 9'!H231+'приложение 9'!H232+'приложение 9'!H233+'приложение 9'!H234+'приложение 9'!H235+'приложение 9'!H236+'приложение 9'!H237+'приложение 9'!H238</f>
        <v>14231825.800000001</v>
      </c>
      <c r="E147" s="111">
        <f>'приложение 9'!I214+'приложение 9'!I215+'приложение 9'!I216+'приложение 9'!I217+'приложение 9'!I218+'приложение 9'!I219+'приложение 9'!I220+'приложение 9'!I221+'приложение 9'!I222+'приложение 9'!I223+'приложение 9'!I224+'приложение 9'!I225+'приложение 9'!I226+'приложение 9'!I227+'приложение 9'!I228+'приложение 9'!I229+'приложение 9'!I230+'приложение 9'!I231+'приложение 9'!I232+'приложение 9'!I233+'приложение 9'!I234+'приложение 9'!I235+'приложение 9'!I236+'приложение 9'!I237+'приложение 9'!I238</f>
        <v>14029401.42</v>
      </c>
      <c r="F147" s="111">
        <f>'приложение 9'!J214+'приложение 9'!J215+'приложение 9'!J216+'приложение 9'!J217+'приложение 9'!J218+'приложение 9'!J219+'приложение 9'!J220+'приложение 9'!J221+'приложение 9'!J222+'приложение 9'!J223+'приложение 9'!J224+'приложение 9'!J225+'приложение 9'!J226+'приложение 9'!J227+'приложение 9'!J228+'приложение 9'!J229+'приложение 9'!J230+'приложение 9'!J231+'приложение 9'!J232+'приложение 9'!J233+'приложение 9'!J234+'приложение 9'!J235+'приложение 9'!J236+'приложение 9'!J237+'приложение 9'!J238</f>
        <v>5353202.1500000004</v>
      </c>
      <c r="G147" s="111">
        <f>'приложение 9'!K214+'приложение 9'!K215+'приложение 9'!K216+'приложение 9'!K217+'приложение 9'!K218+'приложение 9'!K219+'приложение 9'!K220+'приложение 9'!K221+'приложение 9'!K222+'приложение 9'!K223+'приложение 9'!K224+'приложение 9'!K225+'приложение 9'!K226+'приложение 9'!K227+'приложение 9'!K228+'приложение 9'!K229+'приложение 9'!K230+'приложение 9'!K231+'приложение 9'!K232+'приложение 9'!K233+'приложение 9'!K234+'приложение 9'!K235+'приложение 9'!K236+'приложение 9'!K237+'приложение 9'!K238</f>
        <v>5218810.1000000006</v>
      </c>
      <c r="H147" s="111">
        <f>'приложение 9'!L214+'приложение 9'!L215+'приложение 9'!L216+'приложение 9'!L217+'приложение 9'!L218+'приложение 9'!L219+'приложение 9'!L220+'приложение 9'!L221+'приложение 9'!L222+'приложение 9'!L223+'приложение 9'!L224+'приложение 9'!L225+'приложение 9'!L226+'приложение 9'!L227+'приложение 9'!L228+'приложение 9'!L229+'приложение 9'!L230+'приложение 9'!L231+'приложение 9'!L232+'приложение 9'!L233+'приложение 9'!L234+'приложение 9'!L235+'приложение 9'!L236+'приложение 9'!L237+'приложение 9'!L238</f>
        <v>11831561.020000003</v>
      </c>
      <c r="I147" s="111">
        <f>'приложение 9'!M214+'приложение 9'!M215+'приложение 9'!M216+'приложение 9'!M217+'приложение 9'!M218+'приложение 9'!M219+'приложение 9'!M220+'приложение 9'!M221+'приложение 9'!M222+'приложение 9'!M223+'приложение 9'!M224+'приложение 9'!M225+'приложение 9'!M226+'приложение 9'!M227+'приложение 9'!M228+'приложение 9'!M229+'приложение 9'!M230+'приложение 9'!M231+'приложение 9'!M232+'приложение 9'!M233+'приложение 9'!M234+'приложение 9'!M235+'приложение 9'!M236+'приложение 9'!M237+'приложение 9'!M238</f>
        <v>11760924.15</v>
      </c>
      <c r="J147" s="111">
        <f>'приложение 9'!N214+'приложение 9'!N215+'приложение 9'!N216+'приложение 9'!N217+'приложение 9'!N218+'приложение 9'!N219+'приложение 9'!N220+'приложение 9'!N221+'приложение 9'!N222+'приложение 9'!N223+'приложение 9'!N224+'приложение 9'!N225+'приложение 9'!N226+'приложение 9'!N227+'приложение 9'!N228+'приложение 9'!N229+'приложение 9'!N230+'приложение 9'!N231+'приложение 9'!N232+'приложение 9'!N233+'приложение 9'!N234+'приложение 9'!N235+'приложение 9'!N236+'приложение 9'!N237+'приложение 9'!N238</f>
        <v>18541703.02</v>
      </c>
      <c r="K147" s="111">
        <f>'приложение 9'!O214+'приложение 9'!O215+'приложение 9'!O216+'приложение 9'!O217+'приложение 9'!O218+'приложение 9'!O219+'приложение 9'!O220+'приложение 9'!O221+'приложение 9'!O222+'приложение 9'!O223+'приложение 9'!O224+'приложение 9'!O225+'приложение 9'!O226+'приложение 9'!O227+'приложение 9'!O228+'приложение 9'!O229+'приложение 9'!O230+'приложение 9'!O231+'приложение 9'!O232+'приложение 9'!O233+'приложение 9'!O234+'приложение 9'!O235+'приложение 9'!O236+'приложение 9'!O237+'приложение 9'!O238</f>
        <v>18453227.98</v>
      </c>
      <c r="L147" s="111">
        <f>'приложение 9'!P214+'приложение 9'!P215+'приложение 9'!P216+'приложение 9'!P217+'приложение 9'!P218+'приложение 9'!P219+'приложение 9'!P220+'приложение 9'!P221+'приложение 9'!P222+'приложение 9'!P223+'приложение 9'!P224+'приложение 9'!P225+'приложение 9'!P226+'приложение 9'!P227+'приложение 9'!P228+'приложение 9'!P229+'приложение 9'!P230+'приложение 9'!P231+'приложение 9'!P232+'приложение 9'!P233+'приложение 9'!P234+'приложение 9'!P235+'приложение 9'!P236+'приложение 9'!P237+'приложение 9'!P238</f>
        <v>26665489.250000004</v>
      </c>
      <c r="M147" s="111">
        <f>'приложение 9'!Q214+'приложение 9'!Q215+'приложение 9'!Q216+'приложение 9'!Q217+'приложение 9'!Q218+'приложение 9'!Q219+'приложение 9'!Q220+'приложение 9'!Q221+'приложение 9'!Q222+'приложение 9'!Q223+'приложение 9'!Q224+'приложение 9'!Q225+'приложение 9'!Q226+'приложение 9'!Q227+'приложение 9'!Q228+'приложение 9'!Q229+'приложение 9'!Q230+'приложение 9'!Q231+'приложение 9'!Q232+'приложение 9'!Q233+'приложение 9'!Q234+'приложение 9'!Q235+'приложение 9'!Q236+'приложение 9'!Q237+'приложение 9'!Q238</f>
        <v>26512625.990000002</v>
      </c>
      <c r="N147" s="111">
        <f>'приложение 9'!R201</f>
        <v>25391100</v>
      </c>
      <c r="O147" s="111">
        <f>'приложение 9'!S201</f>
        <v>25391100</v>
      </c>
      <c r="P147" s="110"/>
      <c r="Q147" s="128">
        <f t="shared" si="28"/>
        <v>26665.489250000002</v>
      </c>
      <c r="R147" s="133">
        <f t="shared" si="29"/>
        <v>26512.62599</v>
      </c>
    </row>
    <row r="148" spans="1:18">
      <c r="A148" s="161"/>
      <c r="B148" s="156"/>
      <c r="C148" s="100" t="s">
        <v>10</v>
      </c>
      <c r="D148" s="112"/>
      <c r="E148" s="112"/>
      <c r="F148" s="111"/>
      <c r="G148" s="111"/>
      <c r="H148" s="111"/>
      <c r="I148" s="111"/>
      <c r="J148" s="111"/>
      <c r="K148" s="111"/>
      <c r="L148" s="111"/>
      <c r="M148" s="111"/>
      <c r="N148" s="111"/>
      <c r="O148" s="111"/>
      <c r="P148" s="110"/>
      <c r="Q148" s="128"/>
      <c r="R148" s="133"/>
    </row>
    <row r="149" spans="1:18">
      <c r="A149" s="161"/>
      <c r="B149" s="156"/>
      <c r="C149" s="100" t="s">
        <v>11</v>
      </c>
      <c r="D149" s="112"/>
      <c r="E149" s="112"/>
      <c r="F149" s="111"/>
      <c r="G149" s="111"/>
      <c r="H149" s="111"/>
      <c r="I149" s="111"/>
      <c r="J149" s="111"/>
      <c r="K149" s="111"/>
      <c r="L149" s="111"/>
      <c r="M149" s="111"/>
      <c r="N149" s="111"/>
      <c r="O149" s="111"/>
      <c r="P149" s="110"/>
      <c r="Q149" s="128"/>
      <c r="R149" s="133"/>
    </row>
    <row r="150" spans="1:18" ht="22.5" customHeight="1">
      <c r="A150" s="162"/>
      <c r="B150" s="156"/>
      <c r="C150" s="100" t="s">
        <v>12</v>
      </c>
      <c r="D150" s="112"/>
      <c r="E150" s="112"/>
      <c r="F150" s="111"/>
      <c r="G150" s="111"/>
      <c r="H150" s="111"/>
      <c r="I150" s="111"/>
      <c r="J150" s="111"/>
      <c r="K150" s="111"/>
      <c r="L150" s="111"/>
      <c r="M150" s="111"/>
      <c r="N150" s="111"/>
      <c r="O150" s="111"/>
      <c r="P150" s="110"/>
      <c r="Q150" s="128"/>
      <c r="R150" s="133"/>
    </row>
    <row r="151" spans="1:18" ht="13.5" customHeight="1">
      <c r="A151" s="172" t="s">
        <v>630</v>
      </c>
      <c r="B151" s="155" t="s">
        <v>664</v>
      </c>
      <c r="C151" s="99" t="s">
        <v>5</v>
      </c>
      <c r="D151" s="121">
        <f>SUM(D153:D158)</f>
        <v>74287922</v>
      </c>
      <c r="E151" s="121">
        <f>SUM(E153:E158)</f>
        <v>74270680.379999995</v>
      </c>
      <c r="F151" s="121">
        <f t="shared" ref="F151:O151" si="31">SUM(F153:F158)</f>
        <v>18504618.98</v>
      </c>
      <c r="G151" s="121">
        <f t="shared" si="31"/>
        <v>18486951.210000001</v>
      </c>
      <c r="H151" s="121">
        <f t="shared" si="31"/>
        <v>41373754.509999998</v>
      </c>
      <c r="I151" s="121">
        <f t="shared" si="31"/>
        <v>41307110.859999999</v>
      </c>
      <c r="J151" s="121">
        <f t="shared" si="31"/>
        <v>63318841.93</v>
      </c>
      <c r="K151" s="121">
        <f t="shared" si="31"/>
        <v>63310512.539999999</v>
      </c>
      <c r="L151" s="121">
        <f t="shared" si="31"/>
        <v>89034746.200000003</v>
      </c>
      <c r="M151" s="121">
        <f t="shared" si="31"/>
        <v>89034746.200000003</v>
      </c>
      <c r="N151" s="121">
        <f t="shared" si="31"/>
        <v>66408500</v>
      </c>
      <c r="O151" s="121">
        <f t="shared" si="31"/>
        <v>66408500</v>
      </c>
      <c r="P151" s="116"/>
      <c r="Q151" s="129">
        <f t="shared" si="28"/>
        <v>89034.746200000009</v>
      </c>
      <c r="R151" s="131">
        <f t="shared" si="29"/>
        <v>89034.746200000009</v>
      </c>
    </row>
    <row r="152" spans="1:18">
      <c r="A152" s="173"/>
      <c r="B152" s="155"/>
      <c r="C152" s="99" t="s">
        <v>6</v>
      </c>
      <c r="D152" s="117"/>
      <c r="E152" s="117"/>
      <c r="F152" s="118"/>
      <c r="G152" s="118"/>
      <c r="H152" s="118"/>
      <c r="I152" s="118"/>
      <c r="J152" s="118"/>
      <c r="K152" s="118"/>
      <c r="L152" s="118"/>
      <c r="M152" s="118"/>
      <c r="N152" s="118"/>
      <c r="O152" s="118"/>
      <c r="P152" s="116"/>
      <c r="Q152" s="127"/>
      <c r="R152" s="132"/>
    </row>
    <row r="153" spans="1:18">
      <c r="A153" s="173"/>
      <c r="B153" s="155"/>
      <c r="C153" s="99" t="s">
        <v>7</v>
      </c>
      <c r="D153" s="62">
        <f>D161+D169+D177+D185</f>
        <v>82900</v>
      </c>
      <c r="E153" s="62">
        <f t="shared" ref="E153:O153" si="32">E161+E169+E177+E185</f>
        <v>80833.3</v>
      </c>
      <c r="F153" s="62">
        <f t="shared" si="32"/>
        <v>0</v>
      </c>
      <c r="G153" s="62">
        <f t="shared" si="32"/>
        <v>0</v>
      </c>
      <c r="H153" s="62">
        <f t="shared" si="32"/>
        <v>0</v>
      </c>
      <c r="I153" s="62">
        <f t="shared" si="32"/>
        <v>0</v>
      </c>
      <c r="J153" s="62">
        <f t="shared" si="32"/>
        <v>0</v>
      </c>
      <c r="K153" s="62">
        <f t="shared" si="32"/>
        <v>0</v>
      </c>
      <c r="L153" s="62">
        <f t="shared" si="32"/>
        <v>0</v>
      </c>
      <c r="M153" s="62">
        <f t="shared" si="32"/>
        <v>0</v>
      </c>
      <c r="N153" s="62">
        <f t="shared" si="32"/>
        <v>0</v>
      </c>
      <c r="O153" s="62">
        <f t="shared" si="32"/>
        <v>0</v>
      </c>
      <c r="P153" s="116"/>
      <c r="Q153" s="127">
        <f t="shared" si="28"/>
        <v>0</v>
      </c>
      <c r="R153" s="132">
        <f t="shared" si="29"/>
        <v>0</v>
      </c>
    </row>
    <row r="154" spans="1:18" ht="22.5" customHeight="1">
      <c r="A154" s="173"/>
      <c r="B154" s="155"/>
      <c r="C154" s="99" t="s">
        <v>8</v>
      </c>
      <c r="D154" s="62">
        <f>D162+D170+D178+D186</f>
        <v>73570562</v>
      </c>
      <c r="E154" s="62">
        <f t="shared" ref="E154:O154" si="33">E162+E170+E178+E186</f>
        <v>73558182.810000002</v>
      </c>
      <c r="F154" s="62">
        <f t="shared" si="33"/>
        <v>18208009</v>
      </c>
      <c r="G154" s="62">
        <f t="shared" si="33"/>
        <v>18190673.870000001</v>
      </c>
      <c r="H154" s="62">
        <f t="shared" si="33"/>
        <v>40829414</v>
      </c>
      <c r="I154" s="62">
        <f t="shared" si="33"/>
        <v>40762770.350000001</v>
      </c>
      <c r="J154" s="62">
        <f t="shared" si="33"/>
        <v>62415738.25</v>
      </c>
      <c r="K154" s="62">
        <f t="shared" si="33"/>
        <v>62407408.859999999</v>
      </c>
      <c r="L154" s="62">
        <f t="shared" si="33"/>
        <v>87706546</v>
      </c>
      <c r="M154" s="62">
        <f t="shared" si="33"/>
        <v>87706546</v>
      </c>
      <c r="N154" s="62">
        <f t="shared" si="33"/>
        <v>65112000</v>
      </c>
      <c r="O154" s="62">
        <f t="shared" si="33"/>
        <v>65112000</v>
      </c>
      <c r="P154" s="116"/>
      <c r="Q154" s="127">
        <f t="shared" si="28"/>
        <v>87706.546000000002</v>
      </c>
      <c r="R154" s="132">
        <f t="shared" si="29"/>
        <v>87706.546000000002</v>
      </c>
    </row>
    <row r="155" spans="1:18">
      <c r="A155" s="173"/>
      <c r="B155" s="155"/>
      <c r="C155" s="99" t="s">
        <v>9</v>
      </c>
      <c r="D155" s="62">
        <f>D163+D171+D179+D187</f>
        <v>634460</v>
      </c>
      <c r="E155" s="62">
        <f t="shared" ref="E155:O155" si="34">E163+E171+E179+E187</f>
        <v>631664.27</v>
      </c>
      <c r="F155" s="62">
        <f t="shared" si="34"/>
        <v>296609.98</v>
      </c>
      <c r="G155" s="62">
        <f t="shared" si="34"/>
        <v>296277.33999999997</v>
      </c>
      <c r="H155" s="62">
        <f t="shared" si="34"/>
        <v>544340.51</v>
      </c>
      <c r="I155" s="62">
        <f t="shared" si="34"/>
        <v>544340.51</v>
      </c>
      <c r="J155" s="62">
        <f t="shared" si="34"/>
        <v>903103.68</v>
      </c>
      <c r="K155" s="62">
        <f t="shared" si="34"/>
        <v>903103.68</v>
      </c>
      <c r="L155" s="62">
        <f t="shared" si="34"/>
        <v>1328200.2</v>
      </c>
      <c r="M155" s="62">
        <f t="shared" si="34"/>
        <v>1328200.2</v>
      </c>
      <c r="N155" s="62">
        <f t="shared" si="34"/>
        <v>1296500</v>
      </c>
      <c r="O155" s="62">
        <f t="shared" si="34"/>
        <v>1296500</v>
      </c>
      <c r="P155" s="116"/>
      <c r="Q155" s="127">
        <f t="shared" si="28"/>
        <v>1328.2002</v>
      </c>
      <c r="R155" s="132">
        <f t="shared" si="29"/>
        <v>1328.2002</v>
      </c>
    </row>
    <row r="156" spans="1:18" ht="22.5" customHeight="1">
      <c r="A156" s="173"/>
      <c r="B156" s="155"/>
      <c r="C156" s="99" t="s">
        <v>10</v>
      </c>
      <c r="D156" s="119"/>
      <c r="E156" s="119"/>
      <c r="F156" s="118"/>
      <c r="G156" s="118"/>
      <c r="H156" s="118"/>
      <c r="I156" s="118"/>
      <c r="J156" s="118"/>
      <c r="K156" s="118"/>
      <c r="L156" s="118"/>
      <c r="M156" s="118"/>
      <c r="N156" s="118"/>
      <c r="O156" s="118"/>
      <c r="P156" s="116"/>
      <c r="Q156" s="127"/>
      <c r="R156" s="132"/>
    </row>
    <row r="157" spans="1:18">
      <c r="A157" s="173"/>
      <c r="B157" s="155"/>
      <c r="C157" s="99" t="s">
        <v>11</v>
      </c>
      <c r="D157" s="119"/>
      <c r="E157" s="119"/>
      <c r="F157" s="118"/>
      <c r="G157" s="118"/>
      <c r="H157" s="118"/>
      <c r="I157" s="118"/>
      <c r="J157" s="118"/>
      <c r="K157" s="118"/>
      <c r="L157" s="118"/>
      <c r="M157" s="118"/>
      <c r="N157" s="118"/>
      <c r="O157" s="118"/>
      <c r="P157" s="116"/>
      <c r="Q157" s="127"/>
      <c r="R157" s="132"/>
    </row>
    <row r="158" spans="1:18">
      <c r="A158" s="174"/>
      <c r="B158" s="155"/>
      <c r="C158" s="99" t="s">
        <v>12</v>
      </c>
      <c r="D158" s="119"/>
      <c r="E158" s="119"/>
      <c r="F158" s="118"/>
      <c r="G158" s="118"/>
      <c r="H158" s="118"/>
      <c r="I158" s="118"/>
      <c r="J158" s="118"/>
      <c r="K158" s="118"/>
      <c r="L158" s="118"/>
      <c r="M158" s="118"/>
      <c r="N158" s="118"/>
      <c r="O158" s="118"/>
      <c r="P158" s="116"/>
      <c r="Q158" s="127"/>
      <c r="R158" s="132"/>
    </row>
    <row r="159" spans="1:18" ht="13.5" customHeight="1">
      <c r="A159" s="160" t="s">
        <v>14</v>
      </c>
      <c r="B159" s="156" t="s">
        <v>163</v>
      </c>
      <c r="C159" s="100" t="s">
        <v>5</v>
      </c>
      <c r="D159" s="111">
        <f t="shared" ref="D159" si="35">SUM(D161:D166)</f>
        <v>62486662</v>
      </c>
      <c r="E159" s="111">
        <f>SUM(E161:E166)</f>
        <v>62486662</v>
      </c>
      <c r="F159" s="111">
        <f t="shared" ref="F159:O159" si="36">SUM(F161:F166)</f>
        <v>15855125</v>
      </c>
      <c r="G159" s="111">
        <f t="shared" si="36"/>
        <v>15855125</v>
      </c>
      <c r="H159" s="111">
        <f t="shared" si="36"/>
        <v>35236630</v>
      </c>
      <c r="I159" s="111">
        <f t="shared" si="36"/>
        <v>35236630</v>
      </c>
      <c r="J159" s="111">
        <f t="shared" si="36"/>
        <v>53902880</v>
      </c>
      <c r="K159" s="111">
        <f t="shared" si="36"/>
        <v>53902880</v>
      </c>
      <c r="L159" s="111">
        <f t="shared" si="36"/>
        <v>75233226</v>
      </c>
      <c r="M159" s="111">
        <f t="shared" si="36"/>
        <v>75233226</v>
      </c>
      <c r="N159" s="111">
        <f t="shared" si="36"/>
        <v>54358800</v>
      </c>
      <c r="O159" s="111">
        <f t="shared" si="36"/>
        <v>54358800</v>
      </c>
      <c r="P159" s="110"/>
      <c r="Q159" s="128">
        <f t="shared" si="28"/>
        <v>75233.225999999995</v>
      </c>
      <c r="R159" s="133">
        <f t="shared" si="29"/>
        <v>75233.225999999995</v>
      </c>
    </row>
    <row r="160" spans="1:18">
      <c r="A160" s="161"/>
      <c r="B160" s="156"/>
      <c r="C160" s="100" t="s">
        <v>6</v>
      </c>
      <c r="D160" s="111"/>
      <c r="E160" s="111"/>
      <c r="F160" s="111"/>
      <c r="G160" s="111"/>
      <c r="H160" s="111"/>
      <c r="I160" s="111"/>
      <c r="J160" s="111"/>
      <c r="K160" s="111"/>
      <c r="L160" s="111"/>
      <c r="M160" s="111"/>
      <c r="N160" s="111"/>
      <c r="O160" s="111"/>
      <c r="P160" s="110"/>
      <c r="Q160" s="128"/>
      <c r="R160" s="133"/>
    </row>
    <row r="161" spans="1:18">
      <c r="A161" s="161"/>
      <c r="B161" s="156"/>
      <c r="C161" s="100" t="s">
        <v>15</v>
      </c>
      <c r="D161" s="111"/>
      <c r="E161" s="111"/>
      <c r="F161" s="111"/>
      <c r="G161" s="111"/>
      <c r="H161" s="111"/>
      <c r="I161" s="111"/>
      <c r="J161" s="111"/>
      <c r="K161" s="111"/>
      <c r="L161" s="111"/>
      <c r="M161" s="111"/>
      <c r="N161" s="111"/>
      <c r="O161" s="111"/>
      <c r="P161" s="110"/>
      <c r="Q161" s="128"/>
      <c r="R161" s="133"/>
    </row>
    <row r="162" spans="1:18" ht="22.5" customHeight="1">
      <c r="A162" s="161"/>
      <c r="B162" s="156"/>
      <c r="C162" s="100" t="s">
        <v>8</v>
      </c>
      <c r="D162" s="111">
        <f>'приложение 9'!H245+'приложение 9'!H246</f>
        <v>62486662</v>
      </c>
      <c r="E162" s="111">
        <f>'приложение 9'!I245+'приложение 9'!I246</f>
        <v>62486662</v>
      </c>
      <c r="F162" s="111">
        <f>'приложение 9'!J245+'приложение 9'!J246</f>
        <v>15855125</v>
      </c>
      <c r="G162" s="111">
        <f>'приложение 9'!K245+'приложение 9'!K246</f>
        <v>15855125</v>
      </c>
      <c r="H162" s="111">
        <f>'приложение 9'!L245+'приложение 9'!L246</f>
        <v>35236630</v>
      </c>
      <c r="I162" s="111">
        <f>'приложение 9'!M245+'приложение 9'!M246</f>
        <v>35236630</v>
      </c>
      <c r="J162" s="111">
        <f>'приложение 9'!N245+'приложение 9'!N246</f>
        <v>53902880</v>
      </c>
      <c r="K162" s="111">
        <f>'приложение 9'!O245+'приложение 9'!O246</f>
        <v>53902880</v>
      </c>
      <c r="L162" s="111">
        <f>'приложение 9'!P245+'приложение 9'!P246</f>
        <v>75233226</v>
      </c>
      <c r="M162" s="111">
        <f>'приложение 9'!Q245+'приложение 9'!Q246</f>
        <v>75233226</v>
      </c>
      <c r="N162" s="111">
        <f>'приложение 9'!R243</f>
        <v>54358800</v>
      </c>
      <c r="O162" s="111">
        <f>'приложение 9'!S243</f>
        <v>54358800</v>
      </c>
      <c r="P162" s="110"/>
      <c r="Q162" s="128">
        <f t="shared" si="28"/>
        <v>75233.225999999995</v>
      </c>
      <c r="R162" s="133">
        <f t="shared" si="29"/>
        <v>75233.225999999995</v>
      </c>
    </row>
    <row r="163" spans="1:18">
      <c r="A163" s="161"/>
      <c r="B163" s="156"/>
      <c r="C163" s="100" t="s">
        <v>9</v>
      </c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0"/>
      <c r="Q163" s="128"/>
      <c r="R163" s="133"/>
    </row>
    <row r="164" spans="1:18" ht="22.5" customHeight="1">
      <c r="A164" s="161"/>
      <c r="B164" s="156"/>
      <c r="C164" s="100" t="s">
        <v>10</v>
      </c>
      <c r="D164" s="111"/>
      <c r="E164" s="111"/>
      <c r="F164" s="111"/>
      <c r="G164" s="111"/>
      <c r="H164" s="111"/>
      <c r="I164" s="111"/>
      <c r="J164" s="111"/>
      <c r="K164" s="111"/>
      <c r="L164" s="111"/>
      <c r="M164" s="111"/>
      <c r="N164" s="111"/>
      <c r="O164" s="111"/>
      <c r="P164" s="110"/>
      <c r="Q164" s="128"/>
      <c r="R164" s="133"/>
    </row>
    <row r="165" spans="1:18">
      <c r="A165" s="161"/>
      <c r="B165" s="156"/>
      <c r="C165" s="100" t="s">
        <v>11</v>
      </c>
      <c r="D165" s="111"/>
      <c r="E165" s="111"/>
      <c r="F165" s="111"/>
      <c r="G165" s="111"/>
      <c r="H165" s="111"/>
      <c r="I165" s="111"/>
      <c r="J165" s="111"/>
      <c r="K165" s="111"/>
      <c r="L165" s="111"/>
      <c r="M165" s="111"/>
      <c r="N165" s="111"/>
      <c r="O165" s="111"/>
      <c r="P165" s="110"/>
      <c r="Q165" s="128"/>
      <c r="R165" s="133"/>
    </row>
    <row r="166" spans="1:18" ht="22.5" customHeight="1">
      <c r="A166" s="162"/>
      <c r="B166" s="156"/>
      <c r="C166" s="100" t="s">
        <v>12</v>
      </c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  <c r="P166" s="110"/>
      <c r="Q166" s="128"/>
      <c r="R166" s="133"/>
    </row>
    <row r="167" spans="1:18" ht="13.5" customHeight="1">
      <c r="A167" s="160" t="s">
        <v>114</v>
      </c>
      <c r="B167" s="156" t="s">
        <v>164</v>
      </c>
      <c r="C167" s="100" t="s">
        <v>5</v>
      </c>
      <c r="D167" s="111">
        <f t="shared" ref="D167:O167" si="37">SUM(D169:D174)</f>
        <v>10714100</v>
      </c>
      <c r="E167" s="111">
        <f t="shared" si="37"/>
        <v>10711365</v>
      </c>
      <c r="F167" s="111">
        <f t="shared" si="37"/>
        <v>2352884</v>
      </c>
      <c r="G167" s="111">
        <f t="shared" si="37"/>
        <v>2335548.87</v>
      </c>
      <c r="H167" s="111">
        <f t="shared" si="37"/>
        <v>5592784</v>
      </c>
      <c r="I167" s="111">
        <f t="shared" si="37"/>
        <v>5526140.3499999996</v>
      </c>
      <c r="J167" s="111">
        <f t="shared" si="37"/>
        <v>8512858.25</v>
      </c>
      <c r="K167" s="111">
        <f t="shared" si="37"/>
        <v>8504528.8599999994</v>
      </c>
      <c r="L167" s="111">
        <f t="shared" si="37"/>
        <v>12473320</v>
      </c>
      <c r="M167" s="111">
        <f t="shared" si="37"/>
        <v>12473320</v>
      </c>
      <c r="N167" s="111">
        <f t="shared" si="37"/>
        <v>10753200</v>
      </c>
      <c r="O167" s="111">
        <f t="shared" si="37"/>
        <v>10753200</v>
      </c>
      <c r="P167" s="110"/>
      <c r="Q167" s="128">
        <f t="shared" si="28"/>
        <v>12473.32</v>
      </c>
      <c r="R167" s="133">
        <f t="shared" si="29"/>
        <v>12473.32</v>
      </c>
    </row>
    <row r="168" spans="1:18" ht="22.5" customHeight="1">
      <c r="A168" s="161"/>
      <c r="B168" s="156"/>
      <c r="C168" s="100" t="s">
        <v>6</v>
      </c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1"/>
      <c r="P168" s="110"/>
      <c r="Q168" s="128"/>
      <c r="R168" s="133"/>
    </row>
    <row r="169" spans="1:18">
      <c r="A169" s="161"/>
      <c r="B169" s="156"/>
      <c r="C169" s="100" t="s">
        <v>16</v>
      </c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0"/>
      <c r="Q169" s="128"/>
      <c r="R169" s="133"/>
    </row>
    <row r="170" spans="1:18" ht="22.5" customHeight="1">
      <c r="A170" s="161"/>
      <c r="B170" s="156"/>
      <c r="C170" s="100" t="s">
        <v>8</v>
      </c>
      <c r="D170" s="111">
        <f>'приложение 9'!H249+'приложение 9'!H250+'приложение 9'!H251</f>
        <v>10714100</v>
      </c>
      <c r="E170" s="111">
        <f>'приложение 9'!I249+'приложение 9'!I250+'приложение 9'!I251</f>
        <v>10711365</v>
      </c>
      <c r="F170" s="111">
        <f>'приложение 9'!J249+'приложение 9'!J250+'приложение 9'!J251</f>
        <v>2352884</v>
      </c>
      <c r="G170" s="111">
        <f>'приложение 9'!K249+'приложение 9'!K250+'приложение 9'!K251</f>
        <v>2335548.87</v>
      </c>
      <c r="H170" s="111">
        <f>'приложение 9'!L249+'приложение 9'!L250+'приложение 9'!L251</f>
        <v>5592784</v>
      </c>
      <c r="I170" s="111">
        <f>'приложение 9'!M249+'приложение 9'!M250+'приложение 9'!M251</f>
        <v>5526140.3499999996</v>
      </c>
      <c r="J170" s="111">
        <f>'приложение 9'!N249+'приложение 9'!N250+'приложение 9'!N251</f>
        <v>8512858.25</v>
      </c>
      <c r="K170" s="111">
        <f>'приложение 9'!O249+'приложение 9'!O250+'приложение 9'!O251</f>
        <v>8504528.8599999994</v>
      </c>
      <c r="L170" s="111">
        <f>'приложение 9'!P249+'приложение 9'!P250+'приложение 9'!P251</f>
        <v>12473320</v>
      </c>
      <c r="M170" s="111">
        <f>'приложение 9'!Q249+'приложение 9'!Q250+'приложение 9'!Q251</f>
        <v>12473320</v>
      </c>
      <c r="N170" s="111">
        <f>'приложение 9'!R247</f>
        <v>10753200</v>
      </c>
      <c r="O170" s="111">
        <f>'приложение 9'!S247</f>
        <v>10753200</v>
      </c>
      <c r="P170" s="110"/>
      <c r="Q170" s="128">
        <f t="shared" si="28"/>
        <v>12473.32</v>
      </c>
      <c r="R170" s="133">
        <f t="shared" si="29"/>
        <v>12473.32</v>
      </c>
    </row>
    <row r="171" spans="1:18">
      <c r="A171" s="161"/>
      <c r="B171" s="156"/>
      <c r="C171" s="100" t="s">
        <v>9</v>
      </c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0"/>
      <c r="Q171" s="128"/>
      <c r="R171" s="133"/>
    </row>
    <row r="172" spans="1:18" ht="22.5" customHeight="1">
      <c r="A172" s="161"/>
      <c r="B172" s="156"/>
      <c r="C172" s="100" t="s">
        <v>10</v>
      </c>
      <c r="D172" s="112"/>
      <c r="E172" s="112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0"/>
      <c r="Q172" s="128"/>
      <c r="R172" s="133"/>
    </row>
    <row r="173" spans="1:18">
      <c r="A173" s="161"/>
      <c r="B173" s="156"/>
      <c r="C173" s="100" t="s">
        <v>11</v>
      </c>
      <c r="D173" s="112"/>
      <c r="E173" s="112"/>
      <c r="F173" s="111"/>
      <c r="G173" s="111"/>
      <c r="H173" s="111"/>
      <c r="I173" s="111"/>
      <c r="J173" s="111"/>
      <c r="K173" s="111"/>
      <c r="L173" s="111"/>
      <c r="M173" s="111"/>
      <c r="N173" s="111"/>
      <c r="O173" s="111"/>
      <c r="P173" s="110"/>
      <c r="Q173" s="128"/>
      <c r="R173" s="133"/>
    </row>
    <row r="174" spans="1:18" ht="22.5" customHeight="1">
      <c r="A174" s="162"/>
      <c r="B174" s="156"/>
      <c r="C174" s="100" t="s">
        <v>12</v>
      </c>
      <c r="D174" s="112"/>
      <c r="E174" s="112"/>
      <c r="F174" s="111"/>
      <c r="G174" s="111"/>
      <c r="H174" s="111"/>
      <c r="I174" s="111"/>
      <c r="J174" s="111"/>
      <c r="K174" s="111"/>
      <c r="L174" s="111"/>
      <c r="M174" s="111"/>
      <c r="N174" s="111"/>
      <c r="O174" s="111"/>
      <c r="P174" s="110"/>
      <c r="Q174" s="128"/>
      <c r="R174" s="133"/>
    </row>
    <row r="175" spans="1:18" ht="13.5" customHeight="1">
      <c r="A175" s="160" t="s">
        <v>115</v>
      </c>
      <c r="B175" s="156" t="s">
        <v>165</v>
      </c>
      <c r="C175" s="100" t="s">
        <v>5</v>
      </c>
      <c r="D175" s="111">
        <f>SUM(D177:D182)</f>
        <v>993360</v>
      </c>
      <c r="E175" s="111">
        <f>SUM(E177:E182)</f>
        <v>978853.38</v>
      </c>
      <c r="F175" s="111">
        <f t="shared" ref="F175:O175" si="38">SUM(F177:F182)</f>
        <v>227109.98</v>
      </c>
      <c r="G175" s="111">
        <f t="shared" si="38"/>
        <v>226777.34</v>
      </c>
      <c r="H175" s="111">
        <f t="shared" si="38"/>
        <v>474840.51</v>
      </c>
      <c r="I175" s="111">
        <f t="shared" si="38"/>
        <v>474840.51</v>
      </c>
      <c r="J175" s="111">
        <f t="shared" si="38"/>
        <v>819303.68</v>
      </c>
      <c r="K175" s="111">
        <f t="shared" si="38"/>
        <v>819303.68</v>
      </c>
      <c r="L175" s="111">
        <f t="shared" si="38"/>
        <v>1234400.2</v>
      </c>
      <c r="M175" s="111">
        <f t="shared" si="38"/>
        <v>1234400.2</v>
      </c>
      <c r="N175" s="111">
        <f t="shared" si="38"/>
        <v>1202700</v>
      </c>
      <c r="O175" s="111">
        <f t="shared" si="38"/>
        <v>1202700</v>
      </c>
      <c r="P175" s="110"/>
      <c r="Q175" s="128">
        <f t="shared" si="28"/>
        <v>1234.4002</v>
      </c>
      <c r="R175" s="133">
        <f t="shared" si="29"/>
        <v>1234.4002</v>
      </c>
    </row>
    <row r="176" spans="1:18">
      <c r="A176" s="161"/>
      <c r="B176" s="156"/>
      <c r="C176" s="100" t="s">
        <v>6</v>
      </c>
      <c r="D176" s="111"/>
      <c r="E176" s="111"/>
      <c r="F176" s="111"/>
      <c r="G176" s="111"/>
      <c r="H176" s="111"/>
      <c r="I176" s="111"/>
      <c r="J176" s="111"/>
      <c r="K176" s="111"/>
      <c r="L176" s="111"/>
      <c r="M176" s="111"/>
      <c r="N176" s="111"/>
      <c r="O176" s="111"/>
      <c r="P176" s="110"/>
      <c r="Q176" s="128"/>
      <c r="R176" s="133"/>
    </row>
    <row r="177" spans="1:18">
      <c r="A177" s="161"/>
      <c r="B177" s="156"/>
      <c r="C177" s="100" t="s">
        <v>16</v>
      </c>
      <c r="D177" s="111">
        <f>'приложение 9'!H260</f>
        <v>82900</v>
      </c>
      <c r="E177" s="111">
        <f>'приложение 9'!I260</f>
        <v>80833.3</v>
      </c>
      <c r="F177" s="111">
        <f>'приложение 9'!J260</f>
        <v>0</v>
      </c>
      <c r="G177" s="111">
        <f>'приложение 9'!K260</f>
        <v>0</v>
      </c>
      <c r="H177" s="111">
        <f>'приложение 9'!L260</f>
        <v>0</v>
      </c>
      <c r="I177" s="111">
        <f>'приложение 9'!M260</f>
        <v>0</v>
      </c>
      <c r="J177" s="111">
        <f>'приложение 9'!N260</f>
        <v>0</v>
      </c>
      <c r="K177" s="111">
        <f>'приложение 9'!O260</f>
        <v>0</v>
      </c>
      <c r="L177" s="111">
        <f>'приложение 9'!P260</f>
        <v>0</v>
      </c>
      <c r="M177" s="111">
        <f>'приложение 9'!Q260</f>
        <v>0</v>
      </c>
      <c r="N177" s="111"/>
      <c r="O177" s="111"/>
      <c r="P177" s="110"/>
      <c r="Q177" s="128">
        <f t="shared" si="28"/>
        <v>0</v>
      </c>
      <c r="R177" s="133">
        <f t="shared" si="29"/>
        <v>0</v>
      </c>
    </row>
    <row r="178" spans="1:18">
      <c r="A178" s="161"/>
      <c r="B178" s="156"/>
      <c r="C178" s="100" t="s">
        <v>8</v>
      </c>
      <c r="D178" s="111">
        <f>'приложение 9'!H259</f>
        <v>369800</v>
      </c>
      <c r="E178" s="111">
        <f>'приложение 9'!I259</f>
        <v>360155.81</v>
      </c>
      <c r="F178" s="111">
        <f>'приложение 9'!J259</f>
        <v>0</v>
      </c>
      <c r="G178" s="111">
        <f>'приложение 9'!K259</f>
        <v>0</v>
      </c>
      <c r="H178" s="111">
        <f>'приложение 9'!L259</f>
        <v>0</v>
      </c>
      <c r="I178" s="111">
        <f>'приложение 9'!M259</f>
        <v>0</v>
      </c>
      <c r="J178" s="111">
        <f>'приложение 9'!N259</f>
        <v>0</v>
      </c>
      <c r="K178" s="111">
        <f>'приложение 9'!O259</f>
        <v>0</v>
      </c>
      <c r="L178" s="111">
        <f>'приложение 9'!P259</f>
        <v>0</v>
      </c>
      <c r="M178" s="111">
        <f>'приложение 9'!Q259</f>
        <v>0</v>
      </c>
      <c r="N178" s="111"/>
      <c r="O178" s="111"/>
      <c r="P178" s="110"/>
      <c r="Q178" s="128">
        <f t="shared" si="28"/>
        <v>0</v>
      </c>
      <c r="R178" s="133">
        <f t="shared" si="29"/>
        <v>0</v>
      </c>
    </row>
    <row r="179" spans="1:18" ht="22.5" customHeight="1">
      <c r="A179" s="161"/>
      <c r="B179" s="156"/>
      <c r="C179" s="100" t="s">
        <v>9</v>
      </c>
      <c r="D179" s="111">
        <f>'приложение 9'!H254+'приложение 9'!H255+'приложение 9'!H256+'приложение 9'!H257+'приложение 9'!H258+'приложение 9'!H261</f>
        <v>540660</v>
      </c>
      <c r="E179" s="111">
        <f>'приложение 9'!I254+'приложение 9'!I255+'приложение 9'!I256+'приложение 9'!I257+'приложение 9'!I258+'приложение 9'!I261</f>
        <v>537864.27</v>
      </c>
      <c r="F179" s="111">
        <f>'приложение 9'!J254+'приложение 9'!J255+'приложение 9'!J256+'приложение 9'!J257+'приложение 9'!J258+'приложение 9'!J261</f>
        <v>227109.98</v>
      </c>
      <c r="G179" s="111">
        <f>'приложение 9'!K254+'приложение 9'!K255+'приложение 9'!K256+'приложение 9'!K257+'приложение 9'!K258+'приложение 9'!K261</f>
        <v>226777.34</v>
      </c>
      <c r="H179" s="111">
        <f>'приложение 9'!L254+'приложение 9'!L255+'приложение 9'!L256+'приложение 9'!L257+'приложение 9'!L258+'приложение 9'!L261</f>
        <v>474840.51</v>
      </c>
      <c r="I179" s="111">
        <f>'приложение 9'!M254+'приложение 9'!M255+'приложение 9'!M256+'приложение 9'!M257+'приложение 9'!M258+'приложение 9'!M261</f>
        <v>474840.51</v>
      </c>
      <c r="J179" s="111">
        <f>'приложение 9'!N254+'приложение 9'!N255+'приложение 9'!N256+'приложение 9'!N257+'приложение 9'!N258+'приложение 9'!N261</f>
        <v>819303.68</v>
      </c>
      <c r="K179" s="111">
        <f>'приложение 9'!O254+'приложение 9'!O255+'приложение 9'!O256+'приложение 9'!O257+'приложение 9'!O258+'приложение 9'!O261</f>
        <v>819303.68</v>
      </c>
      <c r="L179" s="111">
        <f>'приложение 9'!P254+'приложение 9'!P255+'приложение 9'!P256+'приложение 9'!P257+'приложение 9'!P258+'приложение 9'!P261</f>
        <v>1234400.2</v>
      </c>
      <c r="M179" s="111">
        <f>'приложение 9'!Q254+'приложение 9'!Q255+'приложение 9'!Q256+'приложение 9'!Q257+'приложение 9'!Q258+'приложение 9'!Q261</f>
        <v>1234400.2</v>
      </c>
      <c r="N179" s="111">
        <f>'приложение 9'!R252</f>
        <v>1202700</v>
      </c>
      <c r="O179" s="111">
        <f>'приложение 9'!S252</f>
        <v>1202700</v>
      </c>
      <c r="P179" s="110"/>
      <c r="Q179" s="128">
        <f t="shared" si="28"/>
        <v>1234.4002</v>
      </c>
      <c r="R179" s="133">
        <f t="shared" si="29"/>
        <v>1234.4002</v>
      </c>
    </row>
    <row r="180" spans="1:18">
      <c r="A180" s="161"/>
      <c r="B180" s="156"/>
      <c r="C180" s="100" t="s">
        <v>10</v>
      </c>
      <c r="D180" s="112"/>
      <c r="E180" s="112"/>
      <c r="F180" s="111"/>
      <c r="G180" s="111"/>
      <c r="H180" s="111"/>
      <c r="I180" s="111"/>
      <c r="J180" s="111"/>
      <c r="K180" s="111"/>
      <c r="L180" s="111"/>
      <c r="M180" s="111"/>
      <c r="N180" s="111"/>
      <c r="O180" s="111"/>
      <c r="P180" s="110"/>
      <c r="Q180" s="128"/>
      <c r="R180" s="133"/>
    </row>
    <row r="181" spans="1:18" ht="22.5" customHeight="1">
      <c r="A181" s="161"/>
      <c r="B181" s="156"/>
      <c r="C181" s="100" t="s">
        <v>11</v>
      </c>
      <c r="D181" s="112"/>
      <c r="E181" s="112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10"/>
      <c r="Q181" s="128"/>
      <c r="R181" s="133"/>
    </row>
    <row r="182" spans="1:18">
      <c r="A182" s="162"/>
      <c r="B182" s="156"/>
      <c r="C182" s="100" t="s">
        <v>12</v>
      </c>
      <c r="D182" s="112"/>
      <c r="E182" s="112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0"/>
      <c r="Q182" s="128"/>
      <c r="R182" s="133"/>
    </row>
    <row r="183" spans="1:18">
      <c r="A183" s="160" t="s">
        <v>116</v>
      </c>
      <c r="B183" s="160" t="s">
        <v>485</v>
      </c>
      <c r="C183" s="100" t="s">
        <v>5</v>
      </c>
      <c r="D183" s="111">
        <f>SUM(D185:D190)</f>
        <v>93800</v>
      </c>
      <c r="E183" s="111">
        <f>SUM(E185:E190)</f>
        <v>93800</v>
      </c>
      <c r="F183" s="111">
        <f t="shared" ref="F183:O183" si="39">SUM(F185:F190)</f>
        <v>69500</v>
      </c>
      <c r="G183" s="111">
        <f t="shared" si="39"/>
        <v>69500</v>
      </c>
      <c r="H183" s="111">
        <f t="shared" si="39"/>
        <v>69500</v>
      </c>
      <c r="I183" s="111">
        <f t="shared" si="39"/>
        <v>69500</v>
      </c>
      <c r="J183" s="111">
        <f t="shared" si="39"/>
        <v>83800</v>
      </c>
      <c r="K183" s="111">
        <f t="shared" si="39"/>
        <v>83800</v>
      </c>
      <c r="L183" s="111">
        <f t="shared" si="39"/>
        <v>93800</v>
      </c>
      <c r="M183" s="111">
        <f t="shared" si="39"/>
        <v>93800</v>
      </c>
      <c r="N183" s="111">
        <f t="shared" si="39"/>
        <v>93800</v>
      </c>
      <c r="O183" s="111">
        <f t="shared" si="39"/>
        <v>93800</v>
      </c>
      <c r="P183" s="110"/>
      <c r="Q183" s="128">
        <f t="shared" si="28"/>
        <v>93.8</v>
      </c>
      <c r="R183" s="133">
        <f t="shared" si="29"/>
        <v>93.8</v>
      </c>
    </row>
    <row r="184" spans="1:18">
      <c r="A184" s="161"/>
      <c r="B184" s="161"/>
      <c r="C184" s="100" t="s">
        <v>6</v>
      </c>
      <c r="D184" s="112"/>
      <c r="E184" s="112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0"/>
      <c r="Q184" s="128"/>
      <c r="R184" s="133"/>
    </row>
    <row r="185" spans="1:18">
      <c r="A185" s="161"/>
      <c r="B185" s="161"/>
      <c r="C185" s="100" t="s">
        <v>16</v>
      </c>
      <c r="D185" s="112"/>
      <c r="E185" s="112"/>
      <c r="F185" s="111"/>
      <c r="G185" s="111"/>
      <c r="H185" s="111"/>
      <c r="I185" s="111"/>
      <c r="J185" s="111"/>
      <c r="K185" s="111"/>
      <c r="L185" s="111"/>
      <c r="M185" s="111"/>
      <c r="N185" s="111"/>
      <c r="O185" s="111"/>
      <c r="P185" s="110"/>
      <c r="Q185" s="128"/>
      <c r="R185" s="133"/>
    </row>
    <row r="186" spans="1:18">
      <c r="A186" s="161"/>
      <c r="B186" s="161"/>
      <c r="C186" s="100" t="s">
        <v>8</v>
      </c>
      <c r="D186" s="112"/>
      <c r="E186" s="112"/>
      <c r="F186" s="111"/>
      <c r="G186" s="111"/>
      <c r="H186" s="111"/>
      <c r="I186" s="111"/>
      <c r="J186" s="111"/>
      <c r="K186" s="111"/>
      <c r="L186" s="111"/>
      <c r="M186" s="111"/>
      <c r="N186" s="111"/>
      <c r="O186" s="111"/>
      <c r="P186" s="110"/>
      <c r="Q186" s="128"/>
      <c r="R186" s="133"/>
    </row>
    <row r="187" spans="1:18">
      <c r="A187" s="161"/>
      <c r="B187" s="161"/>
      <c r="C187" s="100" t="s">
        <v>9</v>
      </c>
      <c r="D187" s="112">
        <f>'приложение 9'!H265+'приложение 9'!H266</f>
        <v>93800</v>
      </c>
      <c r="E187" s="112">
        <f>'приложение 9'!I265+'приложение 9'!I266</f>
        <v>93800</v>
      </c>
      <c r="F187" s="112">
        <f>'приложение 9'!J265+'приложение 9'!J266</f>
        <v>69500</v>
      </c>
      <c r="G187" s="112">
        <f>'приложение 9'!K265+'приложение 9'!K266</f>
        <v>69500</v>
      </c>
      <c r="H187" s="112">
        <f>'приложение 9'!L265+'приложение 9'!L266</f>
        <v>69500</v>
      </c>
      <c r="I187" s="112">
        <f>'приложение 9'!M265+'приложение 9'!M266</f>
        <v>69500</v>
      </c>
      <c r="J187" s="112">
        <f>'приложение 9'!N265+'приложение 9'!N266</f>
        <v>83800</v>
      </c>
      <c r="K187" s="112">
        <f>'приложение 9'!O265+'приложение 9'!O266</f>
        <v>83800</v>
      </c>
      <c r="L187" s="112">
        <f>'приложение 9'!P265+'приложение 9'!P266</f>
        <v>93800</v>
      </c>
      <c r="M187" s="112">
        <f>'приложение 9'!Q265+'приложение 9'!Q266</f>
        <v>93800</v>
      </c>
      <c r="N187" s="111">
        <f>'приложение 9'!R262</f>
        <v>93800</v>
      </c>
      <c r="O187" s="111">
        <f>'приложение 9'!S262</f>
        <v>93800</v>
      </c>
      <c r="P187" s="110"/>
      <c r="Q187" s="128">
        <f t="shared" si="28"/>
        <v>93.8</v>
      </c>
      <c r="R187" s="133">
        <f t="shared" si="29"/>
        <v>93.8</v>
      </c>
    </row>
    <row r="188" spans="1:18">
      <c r="A188" s="161"/>
      <c r="B188" s="161"/>
      <c r="C188" s="100" t="s">
        <v>10</v>
      </c>
      <c r="D188" s="112"/>
      <c r="E188" s="112"/>
      <c r="F188" s="111"/>
      <c r="G188" s="111"/>
      <c r="H188" s="111"/>
      <c r="I188" s="111"/>
      <c r="J188" s="111"/>
      <c r="K188" s="111"/>
      <c r="L188" s="111"/>
      <c r="M188" s="111"/>
      <c r="N188" s="111"/>
      <c r="O188" s="111"/>
      <c r="P188" s="110"/>
      <c r="Q188" s="128"/>
      <c r="R188" s="133"/>
    </row>
    <row r="189" spans="1:18">
      <c r="A189" s="161"/>
      <c r="B189" s="161"/>
      <c r="C189" s="100" t="s">
        <v>11</v>
      </c>
      <c r="D189" s="112"/>
      <c r="E189" s="112"/>
      <c r="F189" s="111"/>
      <c r="G189" s="111"/>
      <c r="H189" s="111"/>
      <c r="I189" s="111"/>
      <c r="J189" s="111"/>
      <c r="K189" s="111"/>
      <c r="L189" s="111"/>
      <c r="M189" s="111"/>
      <c r="N189" s="111"/>
      <c r="O189" s="111"/>
      <c r="P189" s="110"/>
      <c r="Q189" s="128"/>
      <c r="R189" s="133"/>
    </row>
    <row r="190" spans="1:18">
      <c r="A190" s="162"/>
      <c r="B190" s="162"/>
      <c r="C190" s="100" t="s">
        <v>12</v>
      </c>
      <c r="D190" s="112"/>
      <c r="E190" s="112"/>
      <c r="F190" s="111"/>
      <c r="G190" s="111"/>
      <c r="H190" s="111"/>
      <c r="I190" s="111"/>
      <c r="J190" s="111"/>
      <c r="K190" s="111"/>
      <c r="L190" s="111"/>
      <c r="M190" s="111"/>
      <c r="N190" s="111"/>
      <c r="O190" s="111"/>
      <c r="P190" s="110"/>
      <c r="Q190" s="128"/>
      <c r="R190" s="133"/>
    </row>
    <row r="191" spans="1:18" ht="13.5" customHeight="1">
      <c r="A191" s="172" t="s">
        <v>630</v>
      </c>
      <c r="B191" s="155" t="s">
        <v>665</v>
      </c>
      <c r="C191" s="99" t="s">
        <v>5</v>
      </c>
      <c r="D191" s="121">
        <f>SUM(D193:D198)</f>
        <v>750000</v>
      </c>
      <c r="E191" s="121">
        <f t="shared" ref="E191:O191" si="40">SUM(E193:E198)</f>
        <v>700000</v>
      </c>
      <c r="F191" s="121">
        <f t="shared" si="40"/>
        <v>0</v>
      </c>
      <c r="G191" s="121">
        <f t="shared" si="40"/>
        <v>0</v>
      </c>
      <c r="H191" s="121">
        <f t="shared" si="40"/>
        <v>0</v>
      </c>
      <c r="I191" s="121">
        <f t="shared" si="40"/>
        <v>0</v>
      </c>
      <c r="J191" s="121">
        <f t="shared" si="40"/>
        <v>1424600</v>
      </c>
      <c r="K191" s="121">
        <f t="shared" si="40"/>
        <v>200000</v>
      </c>
      <c r="L191" s="121">
        <f t="shared" si="40"/>
        <v>1454600</v>
      </c>
      <c r="M191" s="121">
        <f t="shared" si="40"/>
        <v>1454600</v>
      </c>
      <c r="N191" s="121">
        <f t="shared" si="40"/>
        <v>230000</v>
      </c>
      <c r="O191" s="121">
        <f t="shared" si="40"/>
        <v>230000</v>
      </c>
      <c r="P191" s="116"/>
      <c r="Q191" s="129">
        <f t="shared" si="28"/>
        <v>1454.6</v>
      </c>
      <c r="R191" s="131">
        <f t="shared" si="29"/>
        <v>1454.6</v>
      </c>
    </row>
    <row r="192" spans="1:18">
      <c r="A192" s="173"/>
      <c r="B192" s="155"/>
      <c r="C192" s="99" t="s">
        <v>6</v>
      </c>
      <c r="D192" s="117"/>
      <c r="E192" s="117"/>
      <c r="F192" s="118"/>
      <c r="G192" s="118"/>
      <c r="H192" s="118"/>
      <c r="I192" s="118"/>
      <c r="J192" s="118"/>
      <c r="K192" s="118"/>
      <c r="L192" s="118"/>
      <c r="M192" s="118"/>
      <c r="N192" s="118"/>
      <c r="O192" s="118"/>
      <c r="P192" s="116"/>
      <c r="Q192" s="127"/>
      <c r="R192" s="132"/>
    </row>
    <row r="193" spans="1:18">
      <c r="A193" s="173"/>
      <c r="B193" s="155"/>
      <c r="C193" s="99" t="s">
        <v>7</v>
      </c>
      <c r="D193" s="62"/>
      <c r="E193" s="62"/>
      <c r="F193" s="118"/>
      <c r="G193" s="118"/>
      <c r="H193" s="118"/>
      <c r="I193" s="118"/>
      <c r="J193" s="118"/>
      <c r="K193" s="118"/>
      <c r="L193" s="118"/>
      <c r="M193" s="118"/>
      <c r="N193" s="118"/>
      <c r="O193" s="118"/>
      <c r="P193" s="116"/>
      <c r="Q193" s="127"/>
      <c r="R193" s="132"/>
    </row>
    <row r="194" spans="1:18" ht="22.5" customHeight="1">
      <c r="A194" s="173"/>
      <c r="B194" s="155"/>
      <c r="C194" s="99" t="s">
        <v>8</v>
      </c>
      <c r="D194" s="118">
        <f>D202+D210+D218</f>
        <v>550000</v>
      </c>
      <c r="E194" s="118">
        <f t="shared" ref="E194:O194" si="41">E202+E210+E218</f>
        <v>500000</v>
      </c>
      <c r="F194" s="118">
        <f t="shared" si="41"/>
        <v>0</v>
      </c>
      <c r="G194" s="118">
        <f t="shared" si="41"/>
        <v>0</v>
      </c>
      <c r="H194" s="118">
        <f t="shared" si="41"/>
        <v>0</v>
      </c>
      <c r="I194" s="118">
        <f t="shared" si="41"/>
        <v>0</v>
      </c>
      <c r="J194" s="118">
        <f t="shared" si="41"/>
        <v>1224600</v>
      </c>
      <c r="K194" s="118">
        <f t="shared" si="41"/>
        <v>0</v>
      </c>
      <c r="L194" s="118">
        <f t="shared" si="41"/>
        <v>1224600</v>
      </c>
      <c r="M194" s="118">
        <f t="shared" si="41"/>
        <v>1224600</v>
      </c>
      <c r="N194" s="118">
        <f t="shared" si="41"/>
        <v>0</v>
      </c>
      <c r="O194" s="118">
        <f t="shared" si="41"/>
        <v>0</v>
      </c>
      <c r="P194" s="116"/>
      <c r="Q194" s="127">
        <f t="shared" si="28"/>
        <v>1224.5999999999999</v>
      </c>
      <c r="R194" s="132">
        <f t="shared" si="29"/>
        <v>1224.5999999999999</v>
      </c>
    </row>
    <row r="195" spans="1:18">
      <c r="A195" s="173"/>
      <c r="B195" s="155"/>
      <c r="C195" s="99" t="s">
        <v>9</v>
      </c>
      <c r="D195" s="118">
        <f>D203+D211+D219</f>
        <v>200000</v>
      </c>
      <c r="E195" s="118">
        <f t="shared" ref="E195:N195" si="42">E203+E211+E219</f>
        <v>200000</v>
      </c>
      <c r="F195" s="118">
        <f t="shared" si="42"/>
        <v>0</v>
      </c>
      <c r="G195" s="118">
        <f t="shared" si="42"/>
        <v>0</v>
      </c>
      <c r="H195" s="118">
        <f t="shared" si="42"/>
        <v>0</v>
      </c>
      <c r="I195" s="118">
        <f t="shared" si="42"/>
        <v>0</v>
      </c>
      <c r="J195" s="118">
        <f t="shared" si="42"/>
        <v>200000</v>
      </c>
      <c r="K195" s="118">
        <f t="shared" si="42"/>
        <v>200000</v>
      </c>
      <c r="L195" s="118">
        <f t="shared" si="42"/>
        <v>230000</v>
      </c>
      <c r="M195" s="118">
        <f t="shared" si="42"/>
        <v>230000</v>
      </c>
      <c r="N195" s="118">
        <f t="shared" si="42"/>
        <v>230000</v>
      </c>
      <c r="O195" s="118">
        <f>O203+O211+O219</f>
        <v>230000</v>
      </c>
      <c r="P195" s="116"/>
      <c r="Q195" s="127">
        <f t="shared" si="28"/>
        <v>230</v>
      </c>
      <c r="R195" s="132">
        <f t="shared" si="29"/>
        <v>230</v>
      </c>
    </row>
    <row r="196" spans="1:18" ht="22.5" customHeight="1">
      <c r="A196" s="173"/>
      <c r="B196" s="155"/>
      <c r="C196" s="99" t="s">
        <v>10</v>
      </c>
      <c r="D196" s="118"/>
      <c r="E196" s="118"/>
      <c r="F196" s="118"/>
      <c r="G196" s="118"/>
      <c r="H196" s="118"/>
      <c r="I196" s="118"/>
      <c r="J196" s="118"/>
      <c r="K196" s="118"/>
      <c r="L196" s="118"/>
      <c r="M196" s="118"/>
      <c r="N196" s="118"/>
      <c r="O196" s="118"/>
      <c r="P196" s="116"/>
      <c r="Q196" s="127"/>
      <c r="R196" s="132"/>
    </row>
    <row r="197" spans="1:18">
      <c r="A197" s="173"/>
      <c r="B197" s="155"/>
      <c r="C197" s="99" t="s">
        <v>11</v>
      </c>
      <c r="D197" s="118"/>
      <c r="E197" s="118"/>
      <c r="F197" s="118"/>
      <c r="G197" s="118"/>
      <c r="H197" s="118"/>
      <c r="I197" s="118"/>
      <c r="J197" s="118"/>
      <c r="K197" s="118"/>
      <c r="L197" s="118"/>
      <c r="M197" s="118"/>
      <c r="N197" s="118"/>
      <c r="O197" s="118"/>
      <c r="P197" s="116"/>
      <c r="Q197" s="127"/>
      <c r="R197" s="132"/>
    </row>
    <row r="198" spans="1:18" ht="22.5" customHeight="1">
      <c r="A198" s="174"/>
      <c r="B198" s="155"/>
      <c r="C198" s="99" t="s">
        <v>12</v>
      </c>
      <c r="D198" s="118"/>
      <c r="E198" s="118"/>
      <c r="F198" s="118"/>
      <c r="G198" s="118"/>
      <c r="H198" s="118"/>
      <c r="I198" s="118"/>
      <c r="J198" s="118"/>
      <c r="K198" s="118"/>
      <c r="L198" s="118"/>
      <c r="M198" s="118"/>
      <c r="N198" s="118"/>
      <c r="O198" s="118"/>
      <c r="P198" s="116"/>
      <c r="Q198" s="127"/>
      <c r="R198" s="132"/>
    </row>
    <row r="199" spans="1:18" ht="15" customHeight="1">
      <c r="A199" s="177" t="s">
        <v>13</v>
      </c>
      <c r="B199" s="157" t="s">
        <v>644</v>
      </c>
      <c r="C199" s="100" t="s">
        <v>5</v>
      </c>
      <c r="D199" s="111">
        <f t="shared" ref="D199:O199" si="43">SUM(D201:D206)</f>
        <v>550000</v>
      </c>
      <c r="E199" s="111">
        <f t="shared" si="43"/>
        <v>500000</v>
      </c>
      <c r="F199" s="111">
        <f t="shared" si="43"/>
        <v>0</v>
      </c>
      <c r="G199" s="111">
        <f t="shared" si="43"/>
        <v>0</v>
      </c>
      <c r="H199" s="111">
        <f t="shared" si="43"/>
        <v>0</v>
      </c>
      <c r="I199" s="111">
        <f t="shared" si="43"/>
        <v>0</v>
      </c>
      <c r="J199" s="111">
        <f t="shared" si="43"/>
        <v>1224600</v>
      </c>
      <c r="K199" s="111">
        <f t="shared" si="43"/>
        <v>0</v>
      </c>
      <c r="L199" s="111">
        <f t="shared" si="43"/>
        <v>1224600</v>
      </c>
      <c r="M199" s="111">
        <f t="shared" si="43"/>
        <v>1224600</v>
      </c>
      <c r="N199" s="111">
        <f t="shared" si="43"/>
        <v>0</v>
      </c>
      <c r="O199" s="111">
        <f t="shared" si="43"/>
        <v>0</v>
      </c>
      <c r="P199" s="110"/>
      <c r="Q199" s="128">
        <f t="shared" si="28"/>
        <v>1224.5999999999999</v>
      </c>
      <c r="R199" s="133">
        <f t="shared" si="29"/>
        <v>1224.5999999999999</v>
      </c>
    </row>
    <row r="200" spans="1:18" ht="22.5" customHeight="1">
      <c r="A200" s="178"/>
      <c r="B200" s="158"/>
      <c r="C200" s="100" t="s">
        <v>6</v>
      </c>
      <c r="D200" s="111"/>
      <c r="E200" s="111"/>
      <c r="F200" s="111"/>
      <c r="G200" s="111"/>
      <c r="H200" s="111"/>
      <c r="I200" s="111"/>
      <c r="J200" s="111"/>
      <c r="K200" s="111"/>
      <c r="L200" s="111"/>
      <c r="M200" s="111"/>
      <c r="N200" s="111"/>
      <c r="O200" s="111"/>
      <c r="P200" s="110"/>
      <c r="Q200" s="128"/>
      <c r="R200" s="133"/>
    </row>
    <row r="201" spans="1:18">
      <c r="A201" s="178"/>
      <c r="B201" s="158"/>
      <c r="C201" s="100" t="s">
        <v>7</v>
      </c>
      <c r="D201" s="111"/>
      <c r="E201" s="111"/>
      <c r="F201" s="111"/>
      <c r="G201" s="111"/>
      <c r="H201" s="111"/>
      <c r="I201" s="111"/>
      <c r="J201" s="111"/>
      <c r="K201" s="111"/>
      <c r="L201" s="111"/>
      <c r="M201" s="111"/>
      <c r="N201" s="111"/>
      <c r="O201" s="111"/>
      <c r="P201" s="110"/>
      <c r="Q201" s="128"/>
      <c r="R201" s="133"/>
    </row>
    <row r="202" spans="1:18" ht="22.5" customHeight="1">
      <c r="A202" s="178"/>
      <c r="B202" s="158"/>
      <c r="C202" s="100" t="s">
        <v>8</v>
      </c>
      <c r="D202" s="111">
        <f>'приложение 9'!H271</f>
        <v>550000</v>
      </c>
      <c r="E202" s="111">
        <f>'приложение 9'!I271</f>
        <v>500000</v>
      </c>
      <c r="F202" s="111">
        <f>'приложение 9'!J271</f>
        <v>0</v>
      </c>
      <c r="G202" s="111">
        <f>'приложение 9'!K271</f>
        <v>0</v>
      </c>
      <c r="H202" s="111">
        <f>'приложение 9'!L271</f>
        <v>0</v>
      </c>
      <c r="I202" s="111">
        <f>'приложение 9'!M271</f>
        <v>0</v>
      </c>
      <c r="J202" s="111">
        <f>'приложение 9'!N271</f>
        <v>1224600</v>
      </c>
      <c r="K202" s="111">
        <f>'приложение 9'!O271</f>
        <v>0</v>
      </c>
      <c r="L202" s="111">
        <f>'приложение 9'!P271</f>
        <v>1224600</v>
      </c>
      <c r="M202" s="111">
        <f>'приложение 9'!Q271</f>
        <v>1224600</v>
      </c>
      <c r="N202" s="111">
        <v>0</v>
      </c>
      <c r="O202" s="111">
        <v>0</v>
      </c>
      <c r="P202" s="110"/>
      <c r="Q202" s="128">
        <f t="shared" ref="Q202:Q263" si="44">L202/1000</f>
        <v>1224.5999999999999</v>
      </c>
      <c r="R202" s="133">
        <f t="shared" ref="R202:R263" si="45">M202/1000</f>
        <v>1224.5999999999999</v>
      </c>
    </row>
    <row r="203" spans="1:18">
      <c r="A203" s="178"/>
      <c r="B203" s="158"/>
      <c r="C203" s="100" t="s">
        <v>9</v>
      </c>
      <c r="D203" s="111"/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0"/>
      <c r="Q203" s="128"/>
      <c r="R203" s="133"/>
    </row>
    <row r="204" spans="1:18" ht="22.5" customHeight="1">
      <c r="A204" s="178"/>
      <c r="B204" s="158"/>
      <c r="C204" s="100" t="s">
        <v>10</v>
      </c>
      <c r="D204" s="111"/>
      <c r="E204" s="111"/>
      <c r="F204" s="111"/>
      <c r="G204" s="111"/>
      <c r="H204" s="111"/>
      <c r="I204" s="111"/>
      <c r="J204" s="111"/>
      <c r="K204" s="111"/>
      <c r="L204" s="111"/>
      <c r="M204" s="111"/>
      <c r="N204" s="111"/>
      <c r="O204" s="111"/>
      <c r="P204" s="110"/>
      <c r="Q204" s="128"/>
      <c r="R204" s="133"/>
    </row>
    <row r="205" spans="1:18">
      <c r="A205" s="178"/>
      <c r="B205" s="158"/>
      <c r="C205" s="100" t="s">
        <v>11</v>
      </c>
      <c r="D205" s="111"/>
      <c r="E205" s="111"/>
      <c r="F205" s="111"/>
      <c r="G205" s="111"/>
      <c r="H205" s="111"/>
      <c r="I205" s="111"/>
      <c r="J205" s="111"/>
      <c r="K205" s="111"/>
      <c r="L205" s="111"/>
      <c r="M205" s="111"/>
      <c r="N205" s="111"/>
      <c r="O205" s="111"/>
      <c r="P205" s="110"/>
      <c r="Q205" s="128"/>
      <c r="R205" s="133"/>
    </row>
    <row r="206" spans="1:18" ht="22.5" customHeight="1">
      <c r="A206" s="179"/>
      <c r="B206" s="159"/>
      <c r="C206" s="100" t="s">
        <v>12</v>
      </c>
      <c r="D206" s="111"/>
      <c r="E206" s="111"/>
      <c r="F206" s="111"/>
      <c r="G206" s="111"/>
      <c r="H206" s="111"/>
      <c r="I206" s="111"/>
      <c r="J206" s="111"/>
      <c r="K206" s="111"/>
      <c r="L206" s="111"/>
      <c r="M206" s="111"/>
      <c r="N206" s="111"/>
      <c r="O206" s="111"/>
      <c r="P206" s="110"/>
      <c r="Q206" s="128"/>
      <c r="R206" s="133"/>
    </row>
    <row r="207" spans="1:18" ht="14.25" customHeight="1">
      <c r="A207" s="177" t="s">
        <v>18</v>
      </c>
      <c r="B207" s="157" t="s">
        <v>645</v>
      </c>
      <c r="C207" s="100" t="s">
        <v>5</v>
      </c>
      <c r="D207" s="111">
        <f t="shared" ref="D207:O207" si="46">SUM(D209:D214)</f>
        <v>200000</v>
      </c>
      <c r="E207" s="111">
        <f t="shared" si="46"/>
        <v>200000</v>
      </c>
      <c r="F207" s="111">
        <f t="shared" si="46"/>
        <v>0</v>
      </c>
      <c r="G207" s="111">
        <f t="shared" si="46"/>
        <v>0</v>
      </c>
      <c r="H207" s="111">
        <f t="shared" si="46"/>
        <v>0</v>
      </c>
      <c r="I207" s="111">
        <f t="shared" si="46"/>
        <v>0</v>
      </c>
      <c r="J207" s="111">
        <f t="shared" si="46"/>
        <v>200000</v>
      </c>
      <c r="K207" s="111">
        <f t="shared" si="46"/>
        <v>200000</v>
      </c>
      <c r="L207" s="111">
        <f t="shared" si="46"/>
        <v>200000</v>
      </c>
      <c r="M207" s="111">
        <f t="shared" si="46"/>
        <v>200000</v>
      </c>
      <c r="N207" s="111">
        <f t="shared" si="46"/>
        <v>200000</v>
      </c>
      <c r="O207" s="111">
        <f t="shared" si="46"/>
        <v>200000</v>
      </c>
      <c r="P207" s="110"/>
      <c r="Q207" s="128">
        <f t="shared" si="44"/>
        <v>200</v>
      </c>
      <c r="R207" s="133">
        <f t="shared" si="45"/>
        <v>200</v>
      </c>
    </row>
    <row r="208" spans="1:18" ht="22.5" customHeight="1">
      <c r="A208" s="178"/>
      <c r="B208" s="158"/>
      <c r="C208" s="100" t="s">
        <v>6</v>
      </c>
      <c r="D208" s="111"/>
      <c r="E208" s="111"/>
      <c r="F208" s="111"/>
      <c r="G208" s="111"/>
      <c r="H208" s="111"/>
      <c r="I208" s="111"/>
      <c r="J208" s="111"/>
      <c r="K208" s="111"/>
      <c r="L208" s="111"/>
      <c r="M208" s="111"/>
      <c r="N208" s="111"/>
      <c r="O208" s="111"/>
      <c r="P208" s="110"/>
      <c r="Q208" s="128"/>
      <c r="R208" s="133"/>
    </row>
    <row r="209" spans="1:18">
      <c r="A209" s="178"/>
      <c r="B209" s="158"/>
      <c r="C209" s="100" t="s">
        <v>7</v>
      </c>
      <c r="D209" s="111"/>
      <c r="E209" s="111"/>
      <c r="F209" s="111"/>
      <c r="G209" s="111"/>
      <c r="H209" s="111"/>
      <c r="I209" s="111"/>
      <c r="J209" s="111"/>
      <c r="K209" s="111"/>
      <c r="L209" s="111"/>
      <c r="M209" s="111"/>
      <c r="N209" s="111"/>
      <c r="O209" s="111"/>
      <c r="P209" s="110"/>
      <c r="Q209" s="128"/>
      <c r="R209" s="133"/>
    </row>
    <row r="210" spans="1:18" ht="22.5" customHeight="1">
      <c r="A210" s="178"/>
      <c r="B210" s="158"/>
      <c r="C210" s="100" t="s">
        <v>8</v>
      </c>
      <c r="D210" s="111"/>
      <c r="E210" s="111"/>
      <c r="F210" s="111"/>
      <c r="G210" s="111"/>
      <c r="H210" s="111"/>
      <c r="I210" s="111"/>
      <c r="J210" s="111"/>
      <c r="K210" s="111"/>
      <c r="L210" s="111"/>
      <c r="M210" s="111"/>
      <c r="N210" s="111"/>
      <c r="O210" s="111"/>
      <c r="P210" s="110"/>
      <c r="Q210" s="128"/>
      <c r="R210" s="133"/>
    </row>
    <row r="211" spans="1:18">
      <c r="A211" s="178"/>
      <c r="B211" s="158"/>
      <c r="C211" s="100" t="s">
        <v>9</v>
      </c>
      <c r="D211" s="111">
        <f>'приложение 9'!H273</f>
        <v>200000</v>
      </c>
      <c r="E211" s="111">
        <f>'приложение 9'!I273</f>
        <v>200000</v>
      </c>
      <c r="F211" s="111">
        <f>'приложение 9'!J273</f>
        <v>0</v>
      </c>
      <c r="G211" s="111">
        <f>'приложение 9'!K273</f>
        <v>0</v>
      </c>
      <c r="H211" s="111">
        <f>'приложение 9'!L273</f>
        <v>0</v>
      </c>
      <c r="I211" s="111">
        <f>'приложение 9'!M273</f>
        <v>0</v>
      </c>
      <c r="J211" s="111">
        <f>'приложение 9'!N273</f>
        <v>200000</v>
      </c>
      <c r="K211" s="111">
        <f>'приложение 9'!O273</f>
        <v>200000</v>
      </c>
      <c r="L211" s="111">
        <f>'приложение 9'!P273</f>
        <v>200000</v>
      </c>
      <c r="M211" s="111">
        <f>'приложение 9'!Q273</f>
        <v>200000</v>
      </c>
      <c r="N211" s="111">
        <f>'приложение 9'!R272</f>
        <v>200000</v>
      </c>
      <c r="O211" s="111">
        <f>'приложение 9'!S272</f>
        <v>200000</v>
      </c>
      <c r="P211" s="110"/>
      <c r="Q211" s="128">
        <f t="shared" si="44"/>
        <v>200</v>
      </c>
      <c r="R211" s="133">
        <f t="shared" si="45"/>
        <v>200</v>
      </c>
    </row>
    <row r="212" spans="1:18" ht="22.5" customHeight="1">
      <c r="A212" s="178"/>
      <c r="B212" s="158"/>
      <c r="C212" s="100" t="s">
        <v>10</v>
      </c>
      <c r="D212" s="111"/>
      <c r="E212" s="111"/>
      <c r="F212" s="111"/>
      <c r="G212" s="111"/>
      <c r="H212" s="111"/>
      <c r="I212" s="111"/>
      <c r="J212" s="111"/>
      <c r="K212" s="111"/>
      <c r="L212" s="111"/>
      <c r="M212" s="111"/>
      <c r="N212" s="111"/>
      <c r="O212" s="111"/>
      <c r="P212" s="110"/>
      <c r="Q212" s="128"/>
      <c r="R212" s="133"/>
    </row>
    <row r="213" spans="1:18">
      <c r="A213" s="178"/>
      <c r="B213" s="158"/>
      <c r="C213" s="100" t="s">
        <v>11</v>
      </c>
      <c r="D213" s="111"/>
      <c r="E213" s="111"/>
      <c r="F213" s="111"/>
      <c r="G213" s="111"/>
      <c r="H213" s="111"/>
      <c r="I213" s="111"/>
      <c r="J213" s="111"/>
      <c r="K213" s="111"/>
      <c r="L213" s="111"/>
      <c r="M213" s="111"/>
      <c r="N213" s="111"/>
      <c r="O213" s="111"/>
      <c r="P213" s="110"/>
      <c r="Q213" s="128"/>
      <c r="R213" s="133"/>
    </row>
    <row r="214" spans="1:18" ht="22.5" customHeight="1">
      <c r="A214" s="179"/>
      <c r="B214" s="159"/>
      <c r="C214" s="100" t="s">
        <v>12</v>
      </c>
      <c r="D214" s="111"/>
      <c r="E214" s="111"/>
      <c r="F214" s="111"/>
      <c r="G214" s="111"/>
      <c r="H214" s="111"/>
      <c r="I214" s="111"/>
      <c r="J214" s="111"/>
      <c r="K214" s="111"/>
      <c r="L214" s="111"/>
      <c r="M214" s="111"/>
      <c r="N214" s="111"/>
      <c r="O214" s="111"/>
      <c r="P214" s="110"/>
      <c r="Q214" s="128"/>
      <c r="R214" s="133"/>
    </row>
    <row r="215" spans="1:18" ht="18.75" customHeight="1">
      <c r="A215" s="177" t="s">
        <v>19</v>
      </c>
      <c r="B215" s="157" t="s">
        <v>576</v>
      </c>
      <c r="C215" s="100" t="s">
        <v>5</v>
      </c>
      <c r="D215" s="111">
        <f>SUM(D217:D222)</f>
        <v>0</v>
      </c>
      <c r="E215" s="111">
        <f t="shared" ref="E215:O215" si="47">SUM(E217:E222)</f>
        <v>0</v>
      </c>
      <c r="F215" s="111">
        <f t="shared" si="47"/>
        <v>0</v>
      </c>
      <c r="G215" s="111">
        <f t="shared" si="47"/>
        <v>0</v>
      </c>
      <c r="H215" s="111">
        <f t="shared" si="47"/>
        <v>0</v>
      </c>
      <c r="I215" s="111">
        <f t="shared" si="47"/>
        <v>0</v>
      </c>
      <c r="J215" s="111">
        <f t="shared" si="47"/>
        <v>0</v>
      </c>
      <c r="K215" s="111">
        <f t="shared" si="47"/>
        <v>0</v>
      </c>
      <c r="L215" s="111">
        <f t="shared" si="47"/>
        <v>30000</v>
      </c>
      <c r="M215" s="111">
        <f t="shared" si="47"/>
        <v>30000</v>
      </c>
      <c r="N215" s="111">
        <f t="shared" si="47"/>
        <v>30000</v>
      </c>
      <c r="O215" s="111">
        <f t="shared" si="47"/>
        <v>30000</v>
      </c>
      <c r="P215" s="110"/>
      <c r="Q215" s="128">
        <f t="shared" si="44"/>
        <v>30</v>
      </c>
      <c r="R215" s="133">
        <f t="shared" si="45"/>
        <v>30</v>
      </c>
    </row>
    <row r="216" spans="1:18" ht="18" customHeight="1">
      <c r="A216" s="178"/>
      <c r="B216" s="175"/>
      <c r="C216" s="100" t="s">
        <v>6</v>
      </c>
      <c r="D216" s="111"/>
      <c r="E216" s="111"/>
      <c r="F216" s="111"/>
      <c r="G216" s="111"/>
      <c r="H216" s="111"/>
      <c r="I216" s="111"/>
      <c r="J216" s="111"/>
      <c r="K216" s="111"/>
      <c r="L216" s="111"/>
      <c r="M216" s="111"/>
      <c r="N216" s="111"/>
      <c r="O216" s="111"/>
      <c r="P216" s="110"/>
      <c r="Q216" s="128"/>
      <c r="R216" s="133"/>
    </row>
    <row r="217" spans="1:18" ht="18.75" customHeight="1">
      <c r="A217" s="178"/>
      <c r="B217" s="175"/>
      <c r="C217" s="100" t="s">
        <v>7</v>
      </c>
      <c r="D217" s="111"/>
      <c r="E217" s="111"/>
      <c r="F217" s="111"/>
      <c r="G217" s="111"/>
      <c r="H217" s="111"/>
      <c r="I217" s="111"/>
      <c r="J217" s="111"/>
      <c r="K217" s="111"/>
      <c r="L217" s="111"/>
      <c r="M217" s="111"/>
      <c r="N217" s="111"/>
      <c r="O217" s="111"/>
      <c r="P217" s="110"/>
      <c r="Q217" s="128"/>
      <c r="R217" s="133"/>
    </row>
    <row r="218" spans="1:18" ht="17.25" customHeight="1">
      <c r="A218" s="178"/>
      <c r="B218" s="175"/>
      <c r="C218" s="100" t="s">
        <v>8</v>
      </c>
      <c r="D218" s="111"/>
      <c r="E218" s="111"/>
      <c r="F218" s="111"/>
      <c r="G218" s="111"/>
      <c r="H218" s="111"/>
      <c r="I218" s="111"/>
      <c r="J218" s="111"/>
      <c r="K218" s="111"/>
      <c r="L218" s="111"/>
      <c r="M218" s="111"/>
      <c r="N218" s="111"/>
      <c r="O218" s="111"/>
      <c r="P218" s="110"/>
      <c r="Q218" s="128"/>
      <c r="R218" s="133"/>
    </row>
    <row r="219" spans="1:18" ht="15" customHeight="1">
      <c r="A219" s="178"/>
      <c r="B219" s="175"/>
      <c r="C219" s="100" t="s">
        <v>9</v>
      </c>
      <c r="D219" s="111">
        <f>'приложение 9'!H275</f>
        <v>0</v>
      </c>
      <c r="E219" s="111">
        <f>'приложение 9'!I275</f>
        <v>0</v>
      </c>
      <c r="F219" s="111">
        <f>'приложение 9'!J275</f>
        <v>0</v>
      </c>
      <c r="G219" s="111">
        <f>'приложение 9'!K275</f>
        <v>0</v>
      </c>
      <c r="H219" s="111">
        <f>'приложение 9'!L275</f>
        <v>0</v>
      </c>
      <c r="I219" s="111">
        <f>'приложение 9'!M275</f>
        <v>0</v>
      </c>
      <c r="J219" s="111">
        <f>'приложение 9'!N275</f>
        <v>0</v>
      </c>
      <c r="K219" s="111">
        <f>'приложение 9'!O275</f>
        <v>0</v>
      </c>
      <c r="L219" s="111">
        <f>'приложение 9'!P275</f>
        <v>30000</v>
      </c>
      <c r="M219" s="111">
        <f>'приложение 9'!Q275</f>
        <v>30000</v>
      </c>
      <c r="N219" s="111">
        <f>'приложение 9'!R274</f>
        <v>30000</v>
      </c>
      <c r="O219" s="111">
        <f>'приложение 9'!S274</f>
        <v>30000</v>
      </c>
      <c r="P219" s="110"/>
      <c r="Q219" s="128">
        <f t="shared" si="44"/>
        <v>30</v>
      </c>
      <c r="R219" s="133">
        <f t="shared" si="45"/>
        <v>30</v>
      </c>
    </row>
    <row r="220" spans="1:18" ht="17.25" customHeight="1">
      <c r="A220" s="178"/>
      <c r="B220" s="175"/>
      <c r="C220" s="100" t="s">
        <v>10</v>
      </c>
      <c r="D220" s="111"/>
      <c r="E220" s="111"/>
      <c r="F220" s="111"/>
      <c r="G220" s="111"/>
      <c r="H220" s="111"/>
      <c r="I220" s="111"/>
      <c r="J220" s="111"/>
      <c r="K220" s="111"/>
      <c r="L220" s="111"/>
      <c r="M220" s="111"/>
      <c r="N220" s="111"/>
      <c r="O220" s="111"/>
      <c r="P220" s="110"/>
      <c r="Q220" s="128"/>
      <c r="R220" s="133"/>
    </row>
    <row r="221" spans="1:18" ht="18" customHeight="1">
      <c r="A221" s="178"/>
      <c r="B221" s="175"/>
      <c r="C221" s="100" t="s">
        <v>11</v>
      </c>
      <c r="D221" s="111"/>
      <c r="E221" s="111"/>
      <c r="F221" s="111"/>
      <c r="G221" s="111"/>
      <c r="H221" s="111"/>
      <c r="I221" s="111"/>
      <c r="J221" s="111"/>
      <c r="K221" s="111"/>
      <c r="L221" s="111"/>
      <c r="M221" s="111"/>
      <c r="N221" s="111"/>
      <c r="O221" s="111"/>
      <c r="P221" s="110"/>
      <c r="Q221" s="128"/>
      <c r="R221" s="133"/>
    </row>
    <row r="222" spans="1:18" ht="18" customHeight="1">
      <c r="A222" s="179"/>
      <c r="B222" s="176"/>
      <c r="C222" s="100" t="s">
        <v>12</v>
      </c>
      <c r="D222" s="111"/>
      <c r="E222" s="111"/>
      <c r="F222" s="111"/>
      <c r="G222" s="111"/>
      <c r="H222" s="111"/>
      <c r="I222" s="111"/>
      <c r="J222" s="111"/>
      <c r="K222" s="111"/>
      <c r="L222" s="111"/>
      <c r="M222" s="111"/>
      <c r="N222" s="111"/>
      <c r="O222" s="111"/>
      <c r="P222" s="110"/>
      <c r="Q222" s="128"/>
      <c r="R222" s="133"/>
    </row>
    <row r="223" spans="1:18" ht="14.25" customHeight="1">
      <c r="A223" s="172" t="s">
        <v>630</v>
      </c>
      <c r="B223" s="155" t="s">
        <v>666</v>
      </c>
      <c r="C223" s="99" t="s">
        <v>5</v>
      </c>
      <c r="D223" s="121">
        <f>SUM(D225:D230)</f>
        <v>10913761.060000001</v>
      </c>
      <c r="E223" s="121">
        <f t="shared" ref="E223:O223" si="48">SUM(E225:E230)</f>
        <v>10912261.25</v>
      </c>
      <c r="F223" s="121">
        <f t="shared" si="48"/>
        <v>2185668.88</v>
      </c>
      <c r="G223" s="121">
        <f t="shared" si="48"/>
        <v>2179128.5699999998</v>
      </c>
      <c r="H223" s="121">
        <f t="shared" si="48"/>
        <v>6951675.75</v>
      </c>
      <c r="I223" s="121">
        <f t="shared" si="48"/>
        <v>6905174.9000000004</v>
      </c>
      <c r="J223" s="121">
        <f t="shared" si="48"/>
        <v>9301516.0999999996</v>
      </c>
      <c r="K223" s="121">
        <f t="shared" si="48"/>
        <v>9271265.25</v>
      </c>
      <c r="L223" s="121">
        <f t="shared" si="48"/>
        <v>13093425.27</v>
      </c>
      <c r="M223" s="121">
        <f t="shared" si="48"/>
        <v>13093174.42</v>
      </c>
      <c r="N223" s="121">
        <f t="shared" si="48"/>
        <v>11548825</v>
      </c>
      <c r="O223" s="121">
        <f t="shared" si="48"/>
        <v>11548825</v>
      </c>
      <c r="P223" s="116"/>
      <c r="Q223" s="129">
        <f t="shared" si="44"/>
        <v>13093.42527</v>
      </c>
      <c r="R223" s="131">
        <f t="shared" si="45"/>
        <v>13093.174419999999</v>
      </c>
    </row>
    <row r="224" spans="1:18" ht="22.5" customHeight="1">
      <c r="A224" s="173"/>
      <c r="B224" s="155"/>
      <c r="C224" s="99" t="s">
        <v>6</v>
      </c>
      <c r="D224" s="117"/>
      <c r="E224" s="117"/>
      <c r="F224" s="118"/>
      <c r="G224" s="118"/>
      <c r="H224" s="118"/>
      <c r="I224" s="118"/>
      <c r="J224" s="118"/>
      <c r="K224" s="118"/>
      <c r="L224" s="118"/>
      <c r="M224" s="118"/>
      <c r="N224" s="118"/>
      <c r="O224" s="118"/>
      <c r="P224" s="116"/>
      <c r="Q224" s="127"/>
      <c r="R224" s="132"/>
    </row>
    <row r="225" spans="1:18">
      <c r="A225" s="173"/>
      <c r="B225" s="155"/>
      <c r="C225" s="99" t="s">
        <v>7</v>
      </c>
      <c r="D225" s="62">
        <f>D233+D241</f>
        <v>0</v>
      </c>
      <c r="E225" s="62">
        <f t="shared" ref="E225:O225" si="49">E233+E241</f>
        <v>0</v>
      </c>
      <c r="F225" s="62">
        <f t="shared" si="49"/>
        <v>0</v>
      </c>
      <c r="G225" s="62">
        <f t="shared" si="49"/>
        <v>0</v>
      </c>
      <c r="H225" s="62">
        <f t="shared" si="49"/>
        <v>0</v>
      </c>
      <c r="I225" s="62">
        <f t="shared" si="49"/>
        <v>0</v>
      </c>
      <c r="J225" s="62">
        <f t="shared" si="49"/>
        <v>0</v>
      </c>
      <c r="K225" s="62">
        <f t="shared" si="49"/>
        <v>0</v>
      </c>
      <c r="L225" s="62">
        <f t="shared" si="49"/>
        <v>0</v>
      </c>
      <c r="M225" s="62">
        <f t="shared" si="49"/>
        <v>0</v>
      </c>
      <c r="N225" s="62">
        <f t="shared" si="49"/>
        <v>0</v>
      </c>
      <c r="O225" s="62">
        <f t="shared" si="49"/>
        <v>0</v>
      </c>
      <c r="P225" s="116"/>
      <c r="Q225" s="127">
        <f t="shared" si="44"/>
        <v>0</v>
      </c>
      <c r="R225" s="132">
        <f t="shared" si="45"/>
        <v>0</v>
      </c>
    </row>
    <row r="226" spans="1:18">
      <c r="A226" s="173"/>
      <c r="B226" s="155"/>
      <c r="C226" s="99" t="s">
        <v>8</v>
      </c>
      <c r="D226" s="118">
        <f>D234+D242</f>
        <v>1105619.43</v>
      </c>
      <c r="E226" s="118">
        <f t="shared" ref="E226:O226" si="50">E234+E242</f>
        <v>1105619.43</v>
      </c>
      <c r="F226" s="118">
        <f t="shared" si="50"/>
        <v>70889</v>
      </c>
      <c r="G226" s="118">
        <f t="shared" si="50"/>
        <v>70889</v>
      </c>
      <c r="H226" s="118">
        <f t="shared" si="50"/>
        <v>1169273</v>
      </c>
      <c r="I226" s="118">
        <f t="shared" si="50"/>
        <v>1169273</v>
      </c>
      <c r="J226" s="118">
        <f t="shared" si="50"/>
        <v>1585398</v>
      </c>
      <c r="K226" s="118">
        <f t="shared" si="50"/>
        <v>1585398</v>
      </c>
      <c r="L226" s="118">
        <f t="shared" si="50"/>
        <v>2187800.27</v>
      </c>
      <c r="M226" s="118">
        <f t="shared" si="50"/>
        <v>2187800.27</v>
      </c>
      <c r="N226" s="118">
        <f t="shared" si="50"/>
        <v>753200</v>
      </c>
      <c r="O226" s="118">
        <f t="shared" si="50"/>
        <v>753200</v>
      </c>
      <c r="P226" s="116"/>
      <c r="Q226" s="127">
        <f t="shared" si="44"/>
        <v>2187.8002700000002</v>
      </c>
      <c r="R226" s="132">
        <f t="shared" si="45"/>
        <v>2187.8002700000002</v>
      </c>
    </row>
    <row r="227" spans="1:18">
      <c r="A227" s="173"/>
      <c r="B227" s="155"/>
      <c r="C227" s="99" t="s">
        <v>9</v>
      </c>
      <c r="D227" s="118">
        <f>D235+D243</f>
        <v>9808141.6300000008</v>
      </c>
      <c r="E227" s="118">
        <f t="shared" ref="E227:O227" si="51">E235+E243</f>
        <v>9806641.8200000003</v>
      </c>
      <c r="F227" s="118">
        <f t="shared" si="51"/>
        <v>2114779.88</v>
      </c>
      <c r="G227" s="118">
        <f t="shared" si="51"/>
        <v>2108239.5699999998</v>
      </c>
      <c r="H227" s="118">
        <f t="shared" si="51"/>
        <v>5782402.75</v>
      </c>
      <c r="I227" s="118">
        <f t="shared" si="51"/>
        <v>5735901.9000000004</v>
      </c>
      <c r="J227" s="118">
        <f t="shared" si="51"/>
        <v>7716118.0999999996</v>
      </c>
      <c r="K227" s="118">
        <f t="shared" si="51"/>
        <v>7685867.25</v>
      </c>
      <c r="L227" s="118">
        <f t="shared" si="51"/>
        <v>10905625</v>
      </c>
      <c r="M227" s="118">
        <f t="shared" si="51"/>
        <v>10905374.15</v>
      </c>
      <c r="N227" s="118">
        <f t="shared" si="51"/>
        <v>10795625</v>
      </c>
      <c r="O227" s="118">
        <f t="shared" si="51"/>
        <v>10795625</v>
      </c>
      <c r="P227" s="116"/>
      <c r="Q227" s="127">
        <f t="shared" si="44"/>
        <v>10905.625</v>
      </c>
      <c r="R227" s="132">
        <f t="shared" si="45"/>
        <v>10905.37415</v>
      </c>
    </row>
    <row r="228" spans="1:18">
      <c r="A228" s="173"/>
      <c r="B228" s="155"/>
      <c r="C228" s="99" t="s">
        <v>10</v>
      </c>
      <c r="D228" s="118"/>
      <c r="E228" s="118"/>
      <c r="F228" s="118"/>
      <c r="G228" s="118"/>
      <c r="H228" s="118"/>
      <c r="I228" s="118"/>
      <c r="J228" s="118"/>
      <c r="K228" s="118"/>
      <c r="L228" s="118"/>
      <c r="M228" s="118"/>
      <c r="N228" s="118"/>
      <c r="O228" s="118"/>
      <c r="P228" s="116"/>
      <c r="Q228" s="127"/>
      <c r="R228" s="132"/>
    </row>
    <row r="229" spans="1:18" ht="22.5" customHeight="1">
      <c r="A229" s="173"/>
      <c r="B229" s="155"/>
      <c r="C229" s="99" t="s">
        <v>11</v>
      </c>
      <c r="D229" s="118"/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8"/>
      <c r="P229" s="116"/>
      <c r="Q229" s="127"/>
      <c r="R229" s="132"/>
    </row>
    <row r="230" spans="1:18">
      <c r="A230" s="174"/>
      <c r="B230" s="155"/>
      <c r="C230" s="99" t="s">
        <v>12</v>
      </c>
      <c r="D230" s="118"/>
      <c r="E230" s="118"/>
      <c r="F230" s="118"/>
      <c r="G230" s="118"/>
      <c r="H230" s="118"/>
      <c r="I230" s="118"/>
      <c r="J230" s="118"/>
      <c r="K230" s="118"/>
      <c r="L230" s="118"/>
      <c r="M230" s="118"/>
      <c r="N230" s="118"/>
      <c r="O230" s="118"/>
      <c r="P230" s="116"/>
      <c r="Q230" s="127"/>
      <c r="R230" s="132"/>
    </row>
    <row r="231" spans="1:18" ht="13.5" customHeight="1">
      <c r="A231" s="160" t="s">
        <v>14</v>
      </c>
      <c r="B231" s="156" t="s">
        <v>121</v>
      </c>
      <c r="C231" s="100" t="s">
        <v>5</v>
      </c>
      <c r="D231" s="111">
        <f>SUM(D233:D238)</f>
        <v>10680661.060000001</v>
      </c>
      <c r="E231" s="111">
        <f t="shared" ref="E231:O231" si="52">SUM(E233:E238)</f>
        <v>10679161.25</v>
      </c>
      <c r="F231" s="111">
        <f t="shared" si="52"/>
        <v>2183668.88</v>
      </c>
      <c r="G231" s="111">
        <f t="shared" si="52"/>
        <v>2179128.5699999998</v>
      </c>
      <c r="H231" s="111">
        <f t="shared" si="52"/>
        <v>6910535.75</v>
      </c>
      <c r="I231" s="111">
        <f t="shared" si="52"/>
        <v>6866034.9000000004</v>
      </c>
      <c r="J231" s="111">
        <f t="shared" si="52"/>
        <v>9037976.0999999996</v>
      </c>
      <c r="K231" s="111">
        <f t="shared" si="52"/>
        <v>9007725.25</v>
      </c>
      <c r="L231" s="111">
        <f t="shared" si="52"/>
        <v>12746025.27</v>
      </c>
      <c r="M231" s="111">
        <f t="shared" si="52"/>
        <v>12745774.42</v>
      </c>
      <c r="N231" s="111">
        <f t="shared" si="52"/>
        <v>11401775</v>
      </c>
      <c r="O231" s="111">
        <f t="shared" si="52"/>
        <v>11401775</v>
      </c>
      <c r="P231" s="110"/>
      <c r="Q231" s="128">
        <f t="shared" si="44"/>
        <v>12746.02527</v>
      </c>
      <c r="R231" s="133">
        <f t="shared" si="45"/>
        <v>12745.77442</v>
      </c>
    </row>
    <row r="232" spans="1:18">
      <c r="A232" s="161"/>
      <c r="B232" s="156"/>
      <c r="C232" s="100" t="s">
        <v>6</v>
      </c>
      <c r="D232" s="111"/>
      <c r="E232" s="111"/>
      <c r="F232" s="111"/>
      <c r="G232" s="111"/>
      <c r="H232" s="111"/>
      <c r="I232" s="111"/>
      <c r="J232" s="111"/>
      <c r="K232" s="111"/>
      <c r="L232" s="111"/>
      <c r="M232" s="111"/>
      <c r="N232" s="111"/>
      <c r="O232" s="111"/>
      <c r="P232" s="110"/>
      <c r="Q232" s="128"/>
      <c r="R232" s="133"/>
    </row>
    <row r="233" spans="1:18" ht="22.5" customHeight="1">
      <c r="A233" s="161"/>
      <c r="B233" s="156"/>
      <c r="C233" s="100" t="s">
        <v>15</v>
      </c>
      <c r="D233" s="111"/>
      <c r="E233" s="111"/>
      <c r="F233" s="111"/>
      <c r="G233" s="111"/>
      <c r="H233" s="111"/>
      <c r="I233" s="111"/>
      <c r="J233" s="111"/>
      <c r="K233" s="111"/>
      <c r="L233" s="111"/>
      <c r="M233" s="111"/>
      <c r="N233" s="111"/>
      <c r="O233" s="111"/>
      <c r="P233" s="110"/>
      <c r="Q233" s="128"/>
      <c r="R233" s="133"/>
    </row>
    <row r="234" spans="1:18">
      <c r="A234" s="161"/>
      <c r="B234" s="156"/>
      <c r="C234" s="100" t="s">
        <v>8</v>
      </c>
      <c r="D234" s="111">
        <f>'приложение 9'!H282+'приложение 9'!H283+'приложение 9'!H284+'приложение 9'!H285</f>
        <v>1019132.4299999999</v>
      </c>
      <c r="E234" s="111">
        <f>'приложение 9'!I282+'приложение 9'!I283+'приложение 9'!I284+'приложение 9'!I285</f>
        <v>1019132.4299999999</v>
      </c>
      <c r="F234" s="111">
        <f>'приложение 9'!J282+'приложение 9'!J283+'приложение 9'!J284+'приложение 9'!J285</f>
        <v>70889</v>
      </c>
      <c r="G234" s="111">
        <f>'приложение 9'!K282+'приложение 9'!K283+'приложение 9'!K284+'приложение 9'!K285</f>
        <v>70889</v>
      </c>
      <c r="H234" s="111">
        <f>'приложение 9'!L282+'приложение 9'!L283+'приложение 9'!L284+'приложение 9'!L285</f>
        <v>1169273</v>
      </c>
      <c r="I234" s="111">
        <f>'приложение 9'!M282+'приложение 9'!M283+'приложение 9'!M284+'приложение 9'!M285</f>
        <v>1169273</v>
      </c>
      <c r="J234" s="111">
        <f>'приложение 9'!N282+'приложение 9'!N283+'приложение 9'!N284+'приложение 9'!N285</f>
        <v>1385398</v>
      </c>
      <c r="K234" s="111">
        <f>'приложение 9'!O282+'приложение 9'!O283+'приложение 9'!O284+'приложение 9'!O285</f>
        <v>1385398</v>
      </c>
      <c r="L234" s="111">
        <f>'приложение 9'!P282+'приложение 9'!P283+'приложение 9'!P284+'приложение 9'!P285</f>
        <v>1987800.27</v>
      </c>
      <c r="M234" s="111">
        <f>'приложение 9'!Q282+'приложение 9'!Q283+'приложение 9'!Q284+'приложение 9'!Q285</f>
        <v>1987800.27</v>
      </c>
      <c r="N234" s="111">
        <f>'приложение 9'!R285</f>
        <v>753200</v>
      </c>
      <c r="O234" s="111">
        <f>'приложение 9'!S285</f>
        <v>753200</v>
      </c>
      <c r="P234" s="110"/>
      <c r="Q234" s="128">
        <f t="shared" si="44"/>
        <v>1987.80027</v>
      </c>
      <c r="R234" s="133">
        <f t="shared" si="45"/>
        <v>1987.80027</v>
      </c>
    </row>
    <row r="235" spans="1:18" ht="22.5" customHeight="1">
      <c r="A235" s="161"/>
      <c r="B235" s="156"/>
      <c r="C235" s="100" t="s">
        <v>9</v>
      </c>
      <c r="D235" s="111">
        <f>'приложение 9'!H286+'приложение 9'!H287+'приложение 9'!H288+'приложение 9'!H289+'приложение 9'!H290+'приложение 9'!H292+'приложение 9'!H293+'приложение 9'!H294+'приложение 9'!H295</f>
        <v>9661528.6300000008</v>
      </c>
      <c r="E235" s="111">
        <f>'приложение 9'!I286+'приложение 9'!I287+'приложение 9'!I288+'приложение 9'!I289+'приложение 9'!I290+'приложение 9'!I292+'приложение 9'!I293+'приложение 9'!I294+'приложение 9'!I295</f>
        <v>9660028.8200000003</v>
      </c>
      <c r="F235" s="111">
        <f>'приложение 9'!J286+'приложение 9'!J287+'приложение 9'!J288+'приложение 9'!J289+'приложение 9'!J290+'приложение 9'!J292+'приложение 9'!J293+'приложение 9'!J294+'приложение 9'!J295</f>
        <v>2112779.88</v>
      </c>
      <c r="G235" s="111">
        <f>'приложение 9'!K286+'приложение 9'!K287+'приложение 9'!K288+'приложение 9'!K289+'приложение 9'!K290+'приложение 9'!K292+'приложение 9'!K293+'приложение 9'!K294+'приложение 9'!K295</f>
        <v>2108239.5699999998</v>
      </c>
      <c r="H235" s="111">
        <f>'приложение 9'!L286+'приложение 9'!L287+'приложение 9'!L288+'приложение 9'!L289+'приложение 9'!L290+'приложение 9'!L292+'приложение 9'!L293+'приложение 9'!L294+'приложение 9'!L295</f>
        <v>5741262.75</v>
      </c>
      <c r="I235" s="111">
        <f>'приложение 9'!M286+'приложение 9'!M287+'приложение 9'!M288+'приложение 9'!M289+'приложение 9'!M290+'приложение 9'!M292+'приложение 9'!M293+'приложение 9'!M294+'приложение 9'!M295</f>
        <v>5696761.9000000004</v>
      </c>
      <c r="J235" s="111">
        <f>'приложение 9'!N286+'приложение 9'!N287+'приложение 9'!N288+'приложение 9'!N289+'приложение 9'!N290+'приложение 9'!N292+'приложение 9'!N293+'приложение 9'!N294+'приложение 9'!N295</f>
        <v>7652578.0999999996</v>
      </c>
      <c r="K235" s="111">
        <f>'приложение 9'!O286+'приложение 9'!O287+'приложение 9'!O288+'приложение 9'!O289+'приложение 9'!O290+'приложение 9'!O292+'приложение 9'!O293+'приложение 9'!O294+'приложение 9'!O295</f>
        <v>7622327.25</v>
      </c>
      <c r="L235" s="111">
        <f>'приложение 9'!P286+'приложение 9'!P287+'приложение 9'!P288+'приложение 9'!P289+'приложение 9'!P290+'приложение 9'!P292+'приложение 9'!P293+'приложение 9'!P294+'приложение 9'!P295</f>
        <v>10758225</v>
      </c>
      <c r="M235" s="111">
        <f>'приложение 9'!Q286+'приложение 9'!Q287+'приложение 9'!Q288+'приложение 9'!Q289+'приложение 9'!Q290+'приложение 9'!Q292+'приложение 9'!Q293+'приложение 9'!Q294+'приложение 9'!Q295</f>
        <v>10757974.15</v>
      </c>
      <c r="N235" s="111">
        <f>'приложение 9'!R286+'приложение 9'!R288+'приложение 9'!R289+'приложение 9'!R290+'приложение 9'!R291</f>
        <v>10648575</v>
      </c>
      <c r="O235" s="111">
        <f>'приложение 9'!S286+'приложение 9'!S288+'приложение 9'!S289+'приложение 9'!S290+'приложение 9'!S291</f>
        <v>10648575</v>
      </c>
      <c r="P235" s="110"/>
      <c r="Q235" s="128">
        <f t="shared" si="44"/>
        <v>10758.225</v>
      </c>
      <c r="R235" s="133">
        <f t="shared" si="45"/>
        <v>10757.97415</v>
      </c>
    </row>
    <row r="236" spans="1:18">
      <c r="A236" s="161"/>
      <c r="B236" s="156"/>
      <c r="C236" s="100" t="s">
        <v>10</v>
      </c>
      <c r="D236" s="111"/>
      <c r="E236" s="111"/>
      <c r="F236" s="111"/>
      <c r="G236" s="111"/>
      <c r="H236" s="111"/>
      <c r="I236" s="111"/>
      <c r="J236" s="111"/>
      <c r="K236" s="111"/>
      <c r="L236" s="111"/>
      <c r="M236" s="111"/>
      <c r="N236" s="111"/>
      <c r="O236" s="111"/>
      <c r="P236" s="110"/>
      <c r="Q236" s="128"/>
      <c r="R236" s="133"/>
    </row>
    <row r="237" spans="1:18" ht="22.5" customHeight="1">
      <c r="A237" s="161"/>
      <c r="B237" s="156"/>
      <c r="C237" s="100" t="s">
        <v>11</v>
      </c>
      <c r="D237" s="111"/>
      <c r="E237" s="111"/>
      <c r="F237" s="111"/>
      <c r="G237" s="111"/>
      <c r="H237" s="111"/>
      <c r="I237" s="111"/>
      <c r="J237" s="111"/>
      <c r="K237" s="111"/>
      <c r="L237" s="111"/>
      <c r="M237" s="111"/>
      <c r="N237" s="111"/>
      <c r="O237" s="111"/>
      <c r="P237" s="110"/>
      <c r="Q237" s="128"/>
      <c r="R237" s="133"/>
    </row>
    <row r="238" spans="1:18">
      <c r="A238" s="162"/>
      <c r="B238" s="156"/>
      <c r="C238" s="100" t="s">
        <v>12</v>
      </c>
      <c r="D238" s="111"/>
      <c r="E238" s="111"/>
      <c r="F238" s="111"/>
      <c r="G238" s="111"/>
      <c r="H238" s="111"/>
      <c r="I238" s="111"/>
      <c r="J238" s="111"/>
      <c r="K238" s="111"/>
      <c r="L238" s="111"/>
      <c r="M238" s="111"/>
      <c r="N238" s="111"/>
      <c r="O238" s="111"/>
      <c r="P238" s="110"/>
      <c r="Q238" s="128"/>
      <c r="R238" s="133"/>
    </row>
    <row r="239" spans="1:18" ht="13.5" customHeight="1">
      <c r="A239" s="160" t="s">
        <v>114</v>
      </c>
      <c r="B239" s="156" t="s">
        <v>120</v>
      </c>
      <c r="C239" s="100" t="s">
        <v>5</v>
      </c>
      <c r="D239" s="111">
        <f t="shared" ref="D239:O239" si="53">SUM(D241:D246)</f>
        <v>233100</v>
      </c>
      <c r="E239" s="111">
        <f t="shared" si="53"/>
        <v>233100</v>
      </c>
      <c r="F239" s="111">
        <f t="shared" si="53"/>
        <v>2000</v>
      </c>
      <c r="G239" s="111">
        <f t="shared" si="53"/>
        <v>0</v>
      </c>
      <c r="H239" s="111">
        <f t="shared" si="53"/>
        <v>41140</v>
      </c>
      <c r="I239" s="111">
        <f t="shared" si="53"/>
        <v>39140</v>
      </c>
      <c r="J239" s="111">
        <f t="shared" si="53"/>
        <v>263540</v>
      </c>
      <c r="K239" s="111">
        <f t="shared" si="53"/>
        <v>263540</v>
      </c>
      <c r="L239" s="111">
        <f t="shared" si="53"/>
        <v>347400</v>
      </c>
      <c r="M239" s="111">
        <f t="shared" si="53"/>
        <v>347400</v>
      </c>
      <c r="N239" s="111">
        <f t="shared" si="53"/>
        <v>147050</v>
      </c>
      <c r="O239" s="111">
        <f t="shared" si="53"/>
        <v>147050</v>
      </c>
      <c r="P239" s="110"/>
      <c r="Q239" s="128">
        <f t="shared" si="44"/>
        <v>347.4</v>
      </c>
      <c r="R239" s="133">
        <f t="shared" si="45"/>
        <v>347.4</v>
      </c>
    </row>
    <row r="240" spans="1:18">
      <c r="A240" s="161"/>
      <c r="B240" s="156"/>
      <c r="C240" s="100" t="s">
        <v>6</v>
      </c>
      <c r="D240" s="111"/>
      <c r="E240" s="111"/>
      <c r="F240" s="111"/>
      <c r="G240" s="111"/>
      <c r="H240" s="111"/>
      <c r="I240" s="111"/>
      <c r="J240" s="111"/>
      <c r="K240" s="111"/>
      <c r="L240" s="111"/>
      <c r="M240" s="111"/>
      <c r="N240" s="111"/>
      <c r="O240" s="111"/>
      <c r="P240" s="110"/>
      <c r="Q240" s="128"/>
      <c r="R240" s="133"/>
    </row>
    <row r="241" spans="1:18" ht="22.5" customHeight="1">
      <c r="A241" s="161"/>
      <c r="B241" s="156"/>
      <c r="C241" s="100" t="s">
        <v>16</v>
      </c>
      <c r="D241" s="111"/>
      <c r="E241" s="111"/>
      <c r="F241" s="111"/>
      <c r="G241" s="111"/>
      <c r="H241" s="111"/>
      <c r="I241" s="111"/>
      <c r="J241" s="111"/>
      <c r="K241" s="111"/>
      <c r="L241" s="111"/>
      <c r="M241" s="111"/>
      <c r="N241" s="111"/>
      <c r="O241" s="111"/>
      <c r="P241" s="110"/>
      <c r="Q241" s="128"/>
      <c r="R241" s="133"/>
    </row>
    <row r="242" spans="1:18">
      <c r="A242" s="161"/>
      <c r="B242" s="156"/>
      <c r="C242" s="100" t="s">
        <v>8</v>
      </c>
      <c r="D242" s="111">
        <f>'приложение 9'!H298</f>
        <v>86487</v>
      </c>
      <c r="E242" s="111">
        <f>'приложение 9'!I298</f>
        <v>86487</v>
      </c>
      <c r="F242" s="111">
        <f>'приложение 9'!J298</f>
        <v>0</v>
      </c>
      <c r="G242" s="111">
        <f>'приложение 9'!K298</f>
        <v>0</v>
      </c>
      <c r="H242" s="111">
        <f>'приложение 9'!L298</f>
        <v>0</v>
      </c>
      <c r="I242" s="111">
        <f>'приложение 9'!M298</f>
        <v>0</v>
      </c>
      <c r="J242" s="111">
        <f>'приложение 9'!N298</f>
        <v>200000</v>
      </c>
      <c r="K242" s="111">
        <f>'приложение 9'!O298</f>
        <v>200000</v>
      </c>
      <c r="L242" s="111">
        <f>'приложение 9'!P298</f>
        <v>200000</v>
      </c>
      <c r="M242" s="111">
        <f>'приложение 9'!Q298</f>
        <v>200000</v>
      </c>
      <c r="N242" s="111">
        <v>0</v>
      </c>
      <c r="O242" s="111">
        <v>0</v>
      </c>
      <c r="P242" s="110"/>
      <c r="Q242" s="128">
        <f t="shared" si="44"/>
        <v>200</v>
      </c>
      <c r="R242" s="133">
        <f t="shared" si="45"/>
        <v>200</v>
      </c>
    </row>
    <row r="243" spans="1:18" ht="22.5" customHeight="1">
      <c r="A243" s="161"/>
      <c r="B243" s="156"/>
      <c r="C243" s="100" t="s">
        <v>9</v>
      </c>
      <c r="D243" s="111">
        <f>'приложение 9'!H299+'приложение 9'!H301+'приложение 9'!H302+'приложение 9'!H303</f>
        <v>146613</v>
      </c>
      <c r="E243" s="111">
        <f>'приложение 9'!I299+'приложение 9'!I301+'приложение 9'!I302+'приложение 9'!I303</f>
        <v>146613</v>
      </c>
      <c r="F243" s="111">
        <f>'приложение 9'!J299+'приложение 9'!J301+'приложение 9'!J302+'приложение 9'!J303</f>
        <v>2000</v>
      </c>
      <c r="G243" s="111">
        <f>'приложение 9'!K299+'приложение 9'!K301+'приложение 9'!K302+'приложение 9'!K303</f>
        <v>0</v>
      </c>
      <c r="H243" s="111">
        <f>'приложение 9'!L299+'приложение 9'!L301+'приложение 9'!L302+'приложение 9'!L303</f>
        <v>41140</v>
      </c>
      <c r="I243" s="111">
        <f>'приложение 9'!M299+'приложение 9'!M301+'приложение 9'!M302+'приложение 9'!M303</f>
        <v>39140</v>
      </c>
      <c r="J243" s="111">
        <f>'приложение 9'!N299+'приложение 9'!N301+'приложение 9'!N302+'приложение 9'!N303</f>
        <v>63540</v>
      </c>
      <c r="K243" s="111">
        <f>'приложение 9'!O299+'приложение 9'!O301+'приложение 9'!O302+'приложение 9'!O303</f>
        <v>63540</v>
      </c>
      <c r="L243" s="111">
        <f>'приложение 9'!P299+'приложение 9'!P301+'приложение 9'!P302+'приложение 9'!P303</f>
        <v>147400</v>
      </c>
      <c r="M243" s="111">
        <f>'приложение 9'!Q299+'приложение 9'!Q301+'приложение 9'!Q302+'приложение 9'!Q303</f>
        <v>147400</v>
      </c>
      <c r="N243" s="111">
        <f>'приложение 9'!R296</f>
        <v>147050</v>
      </c>
      <c r="O243" s="111">
        <f>'приложение 9'!S296</f>
        <v>147050</v>
      </c>
      <c r="P243" s="110"/>
      <c r="Q243" s="128">
        <f t="shared" si="44"/>
        <v>147.4</v>
      </c>
      <c r="R243" s="133">
        <f t="shared" si="45"/>
        <v>147.4</v>
      </c>
    </row>
    <row r="244" spans="1:18">
      <c r="A244" s="161"/>
      <c r="B244" s="156"/>
      <c r="C244" s="100" t="s">
        <v>10</v>
      </c>
      <c r="D244" s="112"/>
      <c r="E244" s="112"/>
      <c r="F244" s="111"/>
      <c r="G244" s="111"/>
      <c r="H244" s="111"/>
      <c r="I244" s="111"/>
      <c r="J244" s="111"/>
      <c r="K244" s="111"/>
      <c r="L244" s="111"/>
      <c r="M244" s="111"/>
      <c r="N244" s="111"/>
      <c r="O244" s="111"/>
      <c r="P244" s="110"/>
      <c r="Q244" s="128"/>
      <c r="R244" s="133"/>
    </row>
    <row r="245" spans="1:18" ht="22.5" customHeight="1">
      <c r="A245" s="161"/>
      <c r="B245" s="156"/>
      <c r="C245" s="100" t="s">
        <v>11</v>
      </c>
      <c r="D245" s="112"/>
      <c r="E245" s="112"/>
      <c r="F245" s="111"/>
      <c r="G245" s="111"/>
      <c r="H245" s="111"/>
      <c r="I245" s="111"/>
      <c r="J245" s="111"/>
      <c r="K245" s="111"/>
      <c r="L245" s="111"/>
      <c r="M245" s="111"/>
      <c r="N245" s="111"/>
      <c r="O245" s="111"/>
      <c r="P245" s="110"/>
      <c r="Q245" s="128"/>
      <c r="R245" s="133"/>
    </row>
    <row r="246" spans="1:18">
      <c r="A246" s="162"/>
      <c r="B246" s="156"/>
      <c r="C246" s="100" t="s">
        <v>12</v>
      </c>
      <c r="D246" s="112"/>
      <c r="E246" s="112"/>
      <c r="F246" s="111"/>
      <c r="G246" s="111"/>
      <c r="H246" s="111"/>
      <c r="I246" s="111"/>
      <c r="J246" s="111"/>
      <c r="K246" s="111"/>
      <c r="L246" s="111"/>
      <c r="M246" s="111"/>
      <c r="N246" s="111"/>
      <c r="O246" s="111"/>
      <c r="P246" s="110"/>
      <c r="Q246" s="128"/>
      <c r="R246" s="133"/>
    </row>
    <row r="247" spans="1:18" ht="13.5" customHeight="1">
      <c r="A247" s="172" t="s">
        <v>630</v>
      </c>
      <c r="B247" s="155" t="s">
        <v>667</v>
      </c>
      <c r="C247" s="99" t="s">
        <v>5</v>
      </c>
      <c r="D247" s="121">
        <f>SUM(D249:D254)</f>
        <v>29022897.470000003</v>
      </c>
      <c r="E247" s="121">
        <f t="shared" ref="E247:O247" si="54">SUM(E249:E254)</f>
        <v>24022895.860000003</v>
      </c>
      <c r="F247" s="121">
        <f t="shared" si="54"/>
        <v>12017636.98</v>
      </c>
      <c r="G247" s="121">
        <f t="shared" si="54"/>
        <v>12017636.98</v>
      </c>
      <c r="H247" s="121">
        <f t="shared" si="54"/>
        <v>20671498.030000001</v>
      </c>
      <c r="I247" s="121">
        <f t="shared" si="54"/>
        <v>20556498.030000001</v>
      </c>
      <c r="J247" s="121">
        <f t="shared" si="54"/>
        <v>27094666.02</v>
      </c>
      <c r="K247" s="121">
        <f t="shared" si="54"/>
        <v>26979666.02</v>
      </c>
      <c r="L247" s="121">
        <f t="shared" si="54"/>
        <v>37067649.93</v>
      </c>
      <c r="M247" s="121">
        <f t="shared" si="54"/>
        <v>36994549.93</v>
      </c>
      <c r="N247" s="121">
        <f t="shared" si="54"/>
        <v>27627634</v>
      </c>
      <c r="O247" s="121">
        <f t="shared" si="54"/>
        <v>27627634</v>
      </c>
      <c r="P247" s="116"/>
      <c r="Q247" s="129">
        <f t="shared" si="44"/>
        <v>37067.64993</v>
      </c>
      <c r="R247" s="131">
        <f t="shared" si="45"/>
        <v>36994.549930000001</v>
      </c>
    </row>
    <row r="248" spans="1:18">
      <c r="A248" s="173"/>
      <c r="B248" s="155"/>
      <c r="C248" s="99" t="s">
        <v>6</v>
      </c>
      <c r="D248" s="117"/>
      <c r="E248" s="117"/>
      <c r="F248" s="118"/>
      <c r="G248" s="118"/>
      <c r="H248" s="118"/>
      <c r="I248" s="118"/>
      <c r="J248" s="118"/>
      <c r="K248" s="118"/>
      <c r="L248" s="118"/>
      <c r="M248" s="118"/>
      <c r="N248" s="118"/>
      <c r="O248" s="118"/>
      <c r="P248" s="116"/>
      <c r="Q248" s="127"/>
      <c r="R248" s="132"/>
    </row>
    <row r="249" spans="1:18" ht="22.5" customHeight="1">
      <c r="A249" s="173"/>
      <c r="B249" s="155"/>
      <c r="C249" s="99" t="s">
        <v>7</v>
      </c>
      <c r="D249" s="62">
        <f>D257+D265+D273+D281+D289+D297+D305+D313+D321+D329+D337+D345+D353+D361</f>
        <v>0</v>
      </c>
      <c r="E249" s="62">
        <f t="shared" ref="E249:O249" si="55">E257+E265+E273+E281+E289+E297+E305+E313+E321+E329+E337+E345+E353+E361</f>
        <v>0</v>
      </c>
      <c r="F249" s="62">
        <f t="shared" si="55"/>
        <v>0</v>
      </c>
      <c r="G249" s="62">
        <f t="shared" si="55"/>
        <v>0</v>
      </c>
      <c r="H249" s="62">
        <f t="shared" si="55"/>
        <v>0</v>
      </c>
      <c r="I249" s="62">
        <f t="shared" si="55"/>
        <v>0</v>
      </c>
      <c r="J249" s="62">
        <f t="shared" si="55"/>
        <v>0</v>
      </c>
      <c r="K249" s="62">
        <f t="shared" si="55"/>
        <v>0</v>
      </c>
      <c r="L249" s="62">
        <f t="shared" si="55"/>
        <v>0</v>
      </c>
      <c r="M249" s="62">
        <f t="shared" si="55"/>
        <v>0</v>
      </c>
      <c r="N249" s="62">
        <f t="shared" si="55"/>
        <v>0</v>
      </c>
      <c r="O249" s="62">
        <f t="shared" si="55"/>
        <v>0</v>
      </c>
      <c r="P249" s="116"/>
      <c r="Q249" s="127">
        <f t="shared" si="44"/>
        <v>0</v>
      </c>
      <c r="R249" s="132">
        <f t="shared" si="45"/>
        <v>0</v>
      </c>
    </row>
    <row r="250" spans="1:18">
      <c r="A250" s="173"/>
      <c r="B250" s="155"/>
      <c r="C250" s="99" t="s">
        <v>8</v>
      </c>
      <c r="D250" s="118">
        <f>D258+D266+D274+D282+D290+D298+D306+D314+D322+D330+D338+D346+D354+D362</f>
        <v>5335818.87</v>
      </c>
      <c r="E250" s="118">
        <f t="shared" ref="E250:O250" si="56">E258+E266+E274+E282+E290+E298+E306+E314+E322+E330+E338+E346+E354+E362</f>
        <v>335818.87</v>
      </c>
      <c r="F250" s="118">
        <f t="shared" si="56"/>
        <v>5273742</v>
      </c>
      <c r="G250" s="118">
        <f t="shared" si="56"/>
        <v>5273742</v>
      </c>
      <c r="H250" s="118">
        <f t="shared" si="56"/>
        <v>5549680.3799999999</v>
      </c>
      <c r="I250" s="118">
        <f t="shared" si="56"/>
        <v>5549680.3799999999</v>
      </c>
      <c r="J250" s="118">
        <f t="shared" si="56"/>
        <v>6311285.4100000001</v>
      </c>
      <c r="K250" s="118">
        <f t="shared" si="56"/>
        <v>6311285.4100000001</v>
      </c>
      <c r="L250" s="118">
        <f t="shared" si="56"/>
        <v>7675840.8799999999</v>
      </c>
      <c r="M250" s="118">
        <f t="shared" si="56"/>
        <v>7675840.8799999999</v>
      </c>
      <c r="N250" s="118">
        <f t="shared" si="56"/>
        <v>0</v>
      </c>
      <c r="O250" s="118">
        <f t="shared" si="56"/>
        <v>0</v>
      </c>
      <c r="P250" s="116"/>
      <c r="Q250" s="127">
        <f t="shared" si="44"/>
        <v>7675.8408799999997</v>
      </c>
      <c r="R250" s="132">
        <f t="shared" si="45"/>
        <v>7675.8408799999997</v>
      </c>
    </row>
    <row r="251" spans="1:18" ht="22.5" customHeight="1">
      <c r="A251" s="173"/>
      <c r="B251" s="155"/>
      <c r="C251" s="99" t="s">
        <v>9</v>
      </c>
      <c r="D251" s="118">
        <f>D259+D267+D275+D283+D291+D299+D307+D315+D323+D331+D339+D347+D355+D363</f>
        <v>23687078.600000001</v>
      </c>
      <c r="E251" s="118">
        <f t="shared" ref="E251:O251" si="57">E259+E267+E275+E283+E291+E299+E307+E315+E323+E331+E339+E347+E355+E363</f>
        <v>23687076.990000002</v>
      </c>
      <c r="F251" s="118">
        <f t="shared" si="57"/>
        <v>6743894.9799999995</v>
      </c>
      <c r="G251" s="118">
        <f t="shared" si="57"/>
        <v>6743894.9799999995</v>
      </c>
      <c r="H251" s="118">
        <f t="shared" si="57"/>
        <v>15121817.65</v>
      </c>
      <c r="I251" s="118">
        <f t="shared" si="57"/>
        <v>15006817.65</v>
      </c>
      <c r="J251" s="118">
        <f t="shared" si="57"/>
        <v>20783380.609999999</v>
      </c>
      <c r="K251" s="118">
        <f t="shared" si="57"/>
        <v>20668380.609999999</v>
      </c>
      <c r="L251" s="118">
        <f t="shared" si="57"/>
        <v>29391809.050000001</v>
      </c>
      <c r="M251" s="118">
        <f t="shared" si="57"/>
        <v>29318709.050000001</v>
      </c>
      <c r="N251" s="118">
        <f t="shared" si="57"/>
        <v>27627634</v>
      </c>
      <c r="O251" s="118">
        <f t="shared" si="57"/>
        <v>27627634</v>
      </c>
      <c r="P251" s="116"/>
      <c r="Q251" s="127">
        <f t="shared" si="44"/>
        <v>29391.80905</v>
      </c>
      <c r="R251" s="132">
        <f t="shared" si="45"/>
        <v>29318.709050000001</v>
      </c>
    </row>
    <row r="252" spans="1:18">
      <c r="A252" s="173"/>
      <c r="B252" s="155"/>
      <c r="C252" s="99" t="s">
        <v>10</v>
      </c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  <c r="O252" s="118"/>
      <c r="P252" s="116"/>
      <c r="Q252" s="127"/>
      <c r="R252" s="132"/>
    </row>
    <row r="253" spans="1:18">
      <c r="A253" s="173"/>
      <c r="B253" s="155"/>
      <c r="C253" s="99" t="s">
        <v>11</v>
      </c>
      <c r="D253" s="118"/>
      <c r="E253" s="118"/>
      <c r="F253" s="118"/>
      <c r="G253" s="118"/>
      <c r="H253" s="118"/>
      <c r="I253" s="118"/>
      <c r="J253" s="118"/>
      <c r="K253" s="118"/>
      <c r="L253" s="118"/>
      <c r="M253" s="118"/>
      <c r="N253" s="118"/>
      <c r="O253" s="118"/>
      <c r="P253" s="116"/>
      <c r="Q253" s="127"/>
      <c r="R253" s="132"/>
    </row>
    <row r="254" spans="1:18" ht="22.5" customHeight="1">
      <c r="A254" s="174"/>
      <c r="B254" s="155"/>
      <c r="C254" s="99" t="s">
        <v>12</v>
      </c>
      <c r="D254" s="118"/>
      <c r="E254" s="118"/>
      <c r="F254" s="118"/>
      <c r="G254" s="118"/>
      <c r="H254" s="118"/>
      <c r="I254" s="118"/>
      <c r="J254" s="118"/>
      <c r="K254" s="118"/>
      <c r="L254" s="118"/>
      <c r="M254" s="118"/>
      <c r="N254" s="118"/>
      <c r="O254" s="118"/>
      <c r="P254" s="116"/>
      <c r="Q254" s="127"/>
      <c r="R254" s="132"/>
    </row>
    <row r="255" spans="1:18" ht="12" customHeight="1">
      <c r="A255" s="177" t="s">
        <v>505</v>
      </c>
      <c r="B255" s="157" t="s">
        <v>17</v>
      </c>
      <c r="C255" s="100" t="s">
        <v>5</v>
      </c>
      <c r="D255" s="111">
        <f t="shared" ref="D255:O255" si="58">SUM(D257:D262)</f>
        <v>147318.87</v>
      </c>
      <c r="E255" s="111">
        <f t="shared" si="58"/>
        <v>147318.87</v>
      </c>
      <c r="F255" s="111">
        <f t="shared" si="58"/>
        <v>32020</v>
      </c>
      <c r="G255" s="111">
        <f t="shared" si="58"/>
        <v>32020</v>
      </c>
      <c r="H255" s="111">
        <f t="shared" si="58"/>
        <v>66196.38</v>
      </c>
      <c r="I255" s="111">
        <f t="shared" si="58"/>
        <v>66196.38</v>
      </c>
      <c r="J255" s="111">
        <f t="shared" si="58"/>
        <v>110609.41</v>
      </c>
      <c r="K255" s="111">
        <f t="shared" si="58"/>
        <v>110609.41</v>
      </c>
      <c r="L255" s="111">
        <f t="shared" si="58"/>
        <v>1233430.8799999999</v>
      </c>
      <c r="M255" s="111">
        <f t="shared" si="58"/>
        <v>1233430.8799999999</v>
      </c>
      <c r="N255" s="111">
        <f t="shared" si="58"/>
        <v>0</v>
      </c>
      <c r="O255" s="111">
        <f t="shared" si="58"/>
        <v>0</v>
      </c>
      <c r="P255" s="110"/>
      <c r="Q255" s="128">
        <f t="shared" si="44"/>
        <v>1233.4308799999999</v>
      </c>
      <c r="R255" s="133">
        <f t="shared" si="45"/>
        <v>1233.4308799999999</v>
      </c>
    </row>
    <row r="256" spans="1:18">
      <c r="A256" s="178"/>
      <c r="B256" s="158"/>
      <c r="C256" s="100" t="s">
        <v>6</v>
      </c>
      <c r="D256" s="111"/>
      <c r="E256" s="111"/>
      <c r="F256" s="111"/>
      <c r="G256" s="111"/>
      <c r="H256" s="111"/>
      <c r="I256" s="111"/>
      <c r="J256" s="111"/>
      <c r="K256" s="111"/>
      <c r="L256" s="111"/>
      <c r="M256" s="111"/>
      <c r="N256" s="111"/>
      <c r="O256" s="111"/>
      <c r="P256" s="110"/>
      <c r="Q256" s="128"/>
      <c r="R256" s="133"/>
    </row>
    <row r="257" spans="1:18" ht="22.5" customHeight="1">
      <c r="A257" s="178"/>
      <c r="B257" s="158"/>
      <c r="C257" s="100" t="s">
        <v>7</v>
      </c>
      <c r="D257" s="111"/>
      <c r="E257" s="111"/>
      <c r="F257" s="111"/>
      <c r="G257" s="111"/>
      <c r="H257" s="111"/>
      <c r="I257" s="111"/>
      <c r="J257" s="111"/>
      <c r="K257" s="111"/>
      <c r="L257" s="111"/>
      <c r="M257" s="111"/>
      <c r="N257" s="111"/>
      <c r="O257" s="111"/>
      <c r="P257" s="110"/>
      <c r="Q257" s="128"/>
      <c r="R257" s="133"/>
    </row>
    <row r="258" spans="1:18">
      <c r="A258" s="178"/>
      <c r="B258" s="158"/>
      <c r="C258" s="100" t="s">
        <v>8</v>
      </c>
      <c r="D258" s="111">
        <f>'приложение 9'!H307+'приложение 9'!H308+'приложение 9'!H309</f>
        <v>147318.87</v>
      </c>
      <c r="E258" s="111">
        <f>'приложение 9'!I307+'приложение 9'!I308+'приложение 9'!I309</f>
        <v>147318.87</v>
      </c>
      <c r="F258" s="111">
        <f>'приложение 9'!J307+'приложение 9'!J308+'приложение 9'!J309</f>
        <v>32020</v>
      </c>
      <c r="G258" s="111">
        <f>'приложение 9'!K307+'приложение 9'!K308+'приложение 9'!K309</f>
        <v>32020</v>
      </c>
      <c r="H258" s="111">
        <f>'приложение 9'!L307+'приложение 9'!L308+'приложение 9'!L309</f>
        <v>66196.38</v>
      </c>
      <c r="I258" s="111">
        <f>'приложение 9'!M307+'приложение 9'!M308+'приложение 9'!M309</f>
        <v>66196.38</v>
      </c>
      <c r="J258" s="111">
        <f>'приложение 9'!N307+'приложение 9'!N308+'приложение 9'!N309</f>
        <v>110609.41</v>
      </c>
      <c r="K258" s="111">
        <f>'приложение 9'!O307+'приложение 9'!O308+'приложение 9'!O309</f>
        <v>110609.41</v>
      </c>
      <c r="L258" s="111">
        <f>'приложение 9'!P307+'приложение 9'!P308+'приложение 9'!P309</f>
        <v>1233430.8799999999</v>
      </c>
      <c r="M258" s="111">
        <f>'приложение 9'!Q307+'приложение 9'!Q308+'приложение 9'!Q309</f>
        <v>1233430.8799999999</v>
      </c>
      <c r="N258" s="111">
        <v>0</v>
      </c>
      <c r="O258" s="111">
        <v>0</v>
      </c>
      <c r="P258" s="110"/>
      <c r="Q258" s="128">
        <f t="shared" si="44"/>
        <v>1233.4308799999999</v>
      </c>
      <c r="R258" s="133">
        <f t="shared" si="45"/>
        <v>1233.4308799999999</v>
      </c>
    </row>
    <row r="259" spans="1:18" ht="22.5" customHeight="1">
      <c r="A259" s="178"/>
      <c r="B259" s="158"/>
      <c r="C259" s="100" t="s">
        <v>9</v>
      </c>
      <c r="D259" s="111"/>
      <c r="E259" s="111"/>
      <c r="F259" s="111"/>
      <c r="G259" s="111"/>
      <c r="H259" s="111"/>
      <c r="I259" s="111"/>
      <c r="J259" s="111"/>
      <c r="K259" s="111"/>
      <c r="L259" s="111"/>
      <c r="M259" s="111"/>
      <c r="N259" s="111"/>
      <c r="O259" s="111"/>
      <c r="P259" s="110"/>
      <c r="Q259" s="128"/>
      <c r="R259" s="133"/>
    </row>
    <row r="260" spans="1:18">
      <c r="A260" s="178"/>
      <c r="B260" s="158"/>
      <c r="C260" s="100" t="s">
        <v>10</v>
      </c>
      <c r="D260" s="111"/>
      <c r="E260" s="111"/>
      <c r="F260" s="111"/>
      <c r="G260" s="111"/>
      <c r="H260" s="111"/>
      <c r="I260" s="111"/>
      <c r="J260" s="111"/>
      <c r="K260" s="111"/>
      <c r="L260" s="111"/>
      <c r="M260" s="111"/>
      <c r="N260" s="111"/>
      <c r="O260" s="111"/>
      <c r="P260" s="110"/>
      <c r="Q260" s="128"/>
      <c r="R260" s="133"/>
    </row>
    <row r="261" spans="1:18">
      <c r="A261" s="178"/>
      <c r="B261" s="158"/>
      <c r="C261" s="100" t="s">
        <v>11</v>
      </c>
      <c r="D261" s="111"/>
      <c r="E261" s="111"/>
      <c r="F261" s="111"/>
      <c r="G261" s="111"/>
      <c r="H261" s="111"/>
      <c r="I261" s="111"/>
      <c r="J261" s="111"/>
      <c r="K261" s="111"/>
      <c r="L261" s="111"/>
      <c r="M261" s="111"/>
      <c r="N261" s="111"/>
      <c r="O261" s="111"/>
      <c r="P261" s="110"/>
      <c r="Q261" s="128"/>
      <c r="R261" s="133"/>
    </row>
    <row r="262" spans="1:18">
      <c r="A262" s="179"/>
      <c r="B262" s="159"/>
      <c r="C262" s="100" t="s">
        <v>12</v>
      </c>
      <c r="D262" s="111"/>
      <c r="E262" s="111"/>
      <c r="F262" s="111"/>
      <c r="G262" s="111"/>
      <c r="H262" s="111"/>
      <c r="I262" s="111"/>
      <c r="J262" s="111"/>
      <c r="K262" s="111"/>
      <c r="L262" s="111"/>
      <c r="M262" s="111"/>
      <c r="N262" s="111"/>
      <c r="O262" s="111"/>
      <c r="P262" s="110"/>
      <c r="Q262" s="128"/>
      <c r="R262" s="133"/>
    </row>
    <row r="263" spans="1:18" ht="14.25" customHeight="1">
      <c r="A263" s="177" t="s">
        <v>506</v>
      </c>
      <c r="B263" s="157" t="s">
        <v>410</v>
      </c>
      <c r="C263" s="100" t="s">
        <v>5</v>
      </c>
      <c r="D263" s="111">
        <f t="shared" ref="D263:O263" si="59">SUM(D265:D270)</f>
        <v>188500</v>
      </c>
      <c r="E263" s="111">
        <f t="shared" si="59"/>
        <v>188500</v>
      </c>
      <c r="F263" s="111">
        <f t="shared" si="59"/>
        <v>0</v>
      </c>
      <c r="G263" s="111">
        <f t="shared" si="59"/>
        <v>0</v>
      </c>
      <c r="H263" s="111">
        <f t="shared" si="59"/>
        <v>0</v>
      </c>
      <c r="I263" s="111">
        <f t="shared" si="59"/>
        <v>0</v>
      </c>
      <c r="J263" s="111">
        <f t="shared" si="59"/>
        <v>0</v>
      </c>
      <c r="K263" s="111">
        <f t="shared" si="59"/>
        <v>0</v>
      </c>
      <c r="L263" s="111">
        <f t="shared" si="59"/>
        <v>0</v>
      </c>
      <c r="M263" s="111">
        <f t="shared" si="59"/>
        <v>0</v>
      </c>
      <c r="N263" s="111">
        <f t="shared" si="59"/>
        <v>0</v>
      </c>
      <c r="O263" s="111">
        <f t="shared" si="59"/>
        <v>0</v>
      </c>
      <c r="P263" s="110"/>
      <c r="Q263" s="128">
        <f t="shared" si="44"/>
        <v>0</v>
      </c>
      <c r="R263" s="133">
        <f t="shared" si="45"/>
        <v>0</v>
      </c>
    </row>
    <row r="264" spans="1:18" ht="22.5" customHeight="1">
      <c r="A264" s="178"/>
      <c r="B264" s="158"/>
      <c r="C264" s="100" t="s">
        <v>6</v>
      </c>
      <c r="D264" s="111"/>
      <c r="E264" s="111"/>
      <c r="F264" s="111"/>
      <c r="G264" s="111"/>
      <c r="H264" s="111"/>
      <c r="I264" s="111"/>
      <c r="J264" s="111"/>
      <c r="K264" s="111"/>
      <c r="L264" s="111"/>
      <c r="M264" s="111"/>
      <c r="N264" s="111"/>
      <c r="O264" s="111"/>
      <c r="P264" s="110"/>
      <c r="Q264" s="128"/>
      <c r="R264" s="133"/>
    </row>
    <row r="265" spans="1:18">
      <c r="A265" s="178"/>
      <c r="B265" s="158"/>
      <c r="C265" s="100" t="s">
        <v>7</v>
      </c>
      <c r="D265" s="111"/>
      <c r="E265" s="111"/>
      <c r="F265" s="111"/>
      <c r="G265" s="111"/>
      <c r="H265" s="111"/>
      <c r="I265" s="111"/>
      <c r="J265" s="111"/>
      <c r="K265" s="111"/>
      <c r="L265" s="111"/>
      <c r="M265" s="111"/>
      <c r="N265" s="111"/>
      <c r="O265" s="111"/>
      <c r="P265" s="110"/>
      <c r="Q265" s="128"/>
      <c r="R265" s="133"/>
    </row>
    <row r="266" spans="1:18">
      <c r="A266" s="178"/>
      <c r="B266" s="158"/>
      <c r="C266" s="100" t="s">
        <v>8</v>
      </c>
      <c r="D266" s="111">
        <f>'приложение 9'!H311</f>
        <v>188500</v>
      </c>
      <c r="E266" s="111">
        <f>'приложение 9'!I311</f>
        <v>188500</v>
      </c>
      <c r="F266" s="111">
        <f>'приложение 9'!J311</f>
        <v>0</v>
      </c>
      <c r="G266" s="111">
        <f>'приложение 9'!K311</f>
        <v>0</v>
      </c>
      <c r="H266" s="111">
        <f>'приложение 9'!L311</f>
        <v>0</v>
      </c>
      <c r="I266" s="111">
        <f>'приложение 9'!M311</f>
        <v>0</v>
      </c>
      <c r="J266" s="111">
        <f>'приложение 9'!N311</f>
        <v>0</v>
      </c>
      <c r="K266" s="111">
        <f>'приложение 9'!O311</f>
        <v>0</v>
      </c>
      <c r="L266" s="111">
        <f>'приложение 9'!P311</f>
        <v>0</v>
      </c>
      <c r="M266" s="111">
        <f>'приложение 9'!Q311</f>
        <v>0</v>
      </c>
      <c r="N266" s="111">
        <v>0</v>
      </c>
      <c r="O266" s="111">
        <v>0</v>
      </c>
      <c r="P266" s="110"/>
      <c r="Q266" s="128">
        <f t="shared" ref="Q266:Q327" si="60">L266/1000</f>
        <v>0</v>
      </c>
      <c r="R266" s="133">
        <f t="shared" ref="R266:R327" si="61">M266/1000</f>
        <v>0</v>
      </c>
    </row>
    <row r="267" spans="1:18">
      <c r="A267" s="178"/>
      <c r="B267" s="158"/>
      <c r="C267" s="100" t="s">
        <v>9</v>
      </c>
      <c r="D267" s="112"/>
      <c r="E267" s="112"/>
      <c r="F267" s="111"/>
      <c r="G267" s="111"/>
      <c r="H267" s="111"/>
      <c r="I267" s="111"/>
      <c r="J267" s="111"/>
      <c r="K267" s="111"/>
      <c r="L267" s="111"/>
      <c r="M267" s="111"/>
      <c r="N267" s="111"/>
      <c r="O267" s="111"/>
      <c r="P267" s="110"/>
      <c r="Q267" s="128"/>
      <c r="R267" s="133"/>
    </row>
    <row r="268" spans="1:18">
      <c r="A268" s="178"/>
      <c r="B268" s="158"/>
      <c r="C268" s="100" t="s">
        <v>10</v>
      </c>
      <c r="D268" s="112"/>
      <c r="E268" s="112"/>
      <c r="F268" s="111"/>
      <c r="G268" s="111"/>
      <c r="H268" s="111"/>
      <c r="I268" s="111"/>
      <c r="J268" s="111"/>
      <c r="K268" s="111"/>
      <c r="L268" s="111"/>
      <c r="M268" s="111"/>
      <c r="N268" s="111"/>
      <c r="O268" s="111"/>
      <c r="P268" s="110"/>
      <c r="Q268" s="128"/>
      <c r="R268" s="133"/>
    </row>
    <row r="269" spans="1:18">
      <c r="A269" s="178"/>
      <c r="B269" s="158"/>
      <c r="C269" s="100" t="s">
        <v>11</v>
      </c>
      <c r="D269" s="112"/>
      <c r="E269" s="112"/>
      <c r="F269" s="111"/>
      <c r="G269" s="111"/>
      <c r="H269" s="111"/>
      <c r="I269" s="111"/>
      <c r="J269" s="111"/>
      <c r="K269" s="111"/>
      <c r="L269" s="111"/>
      <c r="M269" s="111"/>
      <c r="N269" s="111"/>
      <c r="O269" s="111"/>
      <c r="P269" s="110"/>
      <c r="Q269" s="128"/>
      <c r="R269" s="133"/>
    </row>
    <row r="270" spans="1:18">
      <c r="A270" s="179"/>
      <c r="B270" s="159"/>
      <c r="C270" s="100" t="s">
        <v>12</v>
      </c>
      <c r="D270" s="112"/>
      <c r="E270" s="112"/>
      <c r="F270" s="111"/>
      <c r="G270" s="111"/>
      <c r="H270" s="111"/>
      <c r="I270" s="111"/>
      <c r="J270" s="111"/>
      <c r="K270" s="111"/>
      <c r="L270" s="111"/>
      <c r="M270" s="111"/>
      <c r="N270" s="111"/>
      <c r="O270" s="111"/>
      <c r="P270" s="110"/>
      <c r="Q270" s="128"/>
      <c r="R270" s="133"/>
    </row>
    <row r="271" spans="1:18">
      <c r="A271" s="177" t="s">
        <v>631</v>
      </c>
      <c r="B271" s="157" t="s">
        <v>578</v>
      </c>
      <c r="C271" s="100" t="s">
        <v>5</v>
      </c>
      <c r="D271" s="111">
        <f>SUM(D273:D278)</f>
        <v>0</v>
      </c>
      <c r="E271" s="111">
        <f>SUM(E273:E278)</f>
        <v>0</v>
      </c>
      <c r="F271" s="111">
        <f t="shared" ref="F271:O271" si="62">SUM(F273:F278)</f>
        <v>135552</v>
      </c>
      <c r="G271" s="111">
        <f t="shared" si="62"/>
        <v>135552</v>
      </c>
      <c r="H271" s="111">
        <f t="shared" si="62"/>
        <v>271104</v>
      </c>
      <c r="I271" s="111">
        <f t="shared" si="62"/>
        <v>271104</v>
      </c>
      <c r="J271" s="111">
        <f t="shared" si="62"/>
        <v>406656</v>
      </c>
      <c r="K271" s="111">
        <f t="shared" si="62"/>
        <v>406656</v>
      </c>
      <c r="L271" s="111">
        <f t="shared" si="62"/>
        <v>542200</v>
      </c>
      <c r="M271" s="111">
        <f t="shared" si="62"/>
        <v>542200</v>
      </c>
      <c r="N271" s="111">
        <f t="shared" si="62"/>
        <v>0</v>
      </c>
      <c r="O271" s="111">
        <f t="shared" si="62"/>
        <v>0</v>
      </c>
      <c r="P271" s="110"/>
      <c r="Q271" s="128">
        <f t="shared" si="60"/>
        <v>542.20000000000005</v>
      </c>
      <c r="R271" s="133">
        <f t="shared" si="61"/>
        <v>542.20000000000005</v>
      </c>
    </row>
    <row r="272" spans="1:18">
      <c r="A272" s="178"/>
      <c r="B272" s="175"/>
      <c r="C272" s="100" t="s">
        <v>6</v>
      </c>
      <c r="D272" s="112"/>
      <c r="E272" s="112"/>
      <c r="F272" s="111"/>
      <c r="G272" s="111"/>
      <c r="H272" s="111"/>
      <c r="I272" s="111"/>
      <c r="J272" s="111"/>
      <c r="K272" s="111"/>
      <c r="L272" s="111"/>
      <c r="M272" s="111"/>
      <c r="N272" s="111"/>
      <c r="O272" s="111"/>
      <c r="P272" s="110"/>
      <c r="Q272" s="128"/>
      <c r="R272" s="133"/>
    </row>
    <row r="273" spans="1:18">
      <c r="A273" s="178"/>
      <c r="B273" s="175"/>
      <c r="C273" s="100" t="s">
        <v>7</v>
      </c>
      <c r="D273" s="112"/>
      <c r="E273" s="112"/>
      <c r="F273" s="111"/>
      <c r="G273" s="111"/>
      <c r="H273" s="111"/>
      <c r="I273" s="111"/>
      <c r="J273" s="111"/>
      <c r="K273" s="111"/>
      <c r="L273" s="111"/>
      <c r="M273" s="111"/>
      <c r="N273" s="111"/>
      <c r="O273" s="111"/>
      <c r="P273" s="110"/>
      <c r="Q273" s="128"/>
      <c r="R273" s="133"/>
    </row>
    <row r="274" spans="1:18">
      <c r="A274" s="178"/>
      <c r="B274" s="175"/>
      <c r="C274" s="100" t="s">
        <v>8</v>
      </c>
      <c r="D274" s="112">
        <f>'приложение 9'!H313+'приложение 9'!H314</f>
        <v>0</v>
      </c>
      <c r="E274" s="112">
        <f>'приложение 9'!I313+'приложение 9'!I314</f>
        <v>0</v>
      </c>
      <c r="F274" s="112">
        <f>'приложение 9'!J313+'приложение 9'!J314</f>
        <v>135552</v>
      </c>
      <c r="G274" s="112">
        <f>'приложение 9'!K313+'приложение 9'!K314</f>
        <v>135552</v>
      </c>
      <c r="H274" s="112">
        <f>'приложение 9'!L313+'приложение 9'!L314</f>
        <v>271104</v>
      </c>
      <c r="I274" s="112">
        <f>'приложение 9'!M313+'приложение 9'!M314</f>
        <v>271104</v>
      </c>
      <c r="J274" s="112">
        <f>'приложение 9'!N313+'приложение 9'!N314</f>
        <v>406656</v>
      </c>
      <c r="K274" s="112">
        <f>'приложение 9'!O313+'приложение 9'!O314</f>
        <v>406656</v>
      </c>
      <c r="L274" s="112">
        <f>'приложение 9'!P313+'приложение 9'!P314</f>
        <v>542200</v>
      </c>
      <c r="M274" s="112">
        <f>'приложение 9'!Q313+'приложение 9'!Q314</f>
        <v>542200</v>
      </c>
      <c r="N274" s="111">
        <v>0</v>
      </c>
      <c r="O274" s="111">
        <v>0</v>
      </c>
      <c r="P274" s="110"/>
      <c r="Q274" s="128">
        <f t="shared" si="60"/>
        <v>542.20000000000005</v>
      </c>
      <c r="R274" s="133">
        <f t="shared" si="61"/>
        <v>542.20000000000005</v>
      </c>
    </row>
    <row r="275" spans="1:18">
      <c r="A275" s="178"/>
      <c r="B275" s="175"/>
      <c r="C275" s="100" t="s">
        <v>9</v>
      </c>
      <c r="D275" s="112"/>
      <c r="E275" s="112"/>
      <c r="F275" s="111"/>
      <c r="G275" s="111"/>
      <c r="H275" s="111"/>
      <c r="I275" s="111"/>
      <c r="J275" s="111"/>
      <c r="K275" s="111"/>
      <c r="L275" s="111"/>
      <c r="M275" s="111"/>
      <c r="N275" s="111"/>
      <c r="O275" s="111"/>
      <c r="P275" s="110"/>
      <c r="Q275" s="128"/>
      <c r="R275" s="133"/>
    </row>
    <row r="276" spans="1:18">
      <c r="A276" s="178"/>
      <c r="B276" s="175"/>
      <c r="C276" s="100" t="s">
        <v>10</v>
      </c>
      <c r="D276" s="112"/>
      <c r="E276" s="112"/>
      <c r="F276" s="111"/>
      <c r="G276" s="111"/>
      <c r="H276" s="111"/>
      <c r="I276" s="111"/>
      <c r="J276" s="111"/>
      <c r="K276" s="111"/>
      <c r="L276" s="111"/>
      <c r="M276" s="111"/>
      <c r="N276" s="111"/>
      <c r="O276" s="111"/>
      <c r="P276" s="110"/>
      <c r="Q276" s="128"/>
      <c r="R276" s="133"/>
    </row>
    <row r="277" spans="1:18">
      <c r="A277" s="178"/>
      <c r="B277" s="175"/>
      <c r="C277" s="100" t="s">
        <v>11</v>
      </c>
      <c r="D277" s="112"/>
      <c r="E277" s="112"/>
      <c r="F277" s="111"/>
      <c r="G277" s="111"/>
      <c r="H277" s="111"/>
      <c r="I277" s="111"/>
      <c r="J277" s="111"/>
      <c r="K277" s="111"/>
      <c r="L277" s="111"/>
      <c r="M277" s="111"/>
      <c r="N277" s="111"/>
      <c r="O277" s="111"/>
      <c r="P277" s="110"/>
      <c r="Q277" s="128"/>
      <c r="R277" s="133"/>
    </row>
    <row r="278" spans="1:18">
      <c r="A278" s="179"/>
      <c r="B278" s="176"/>
      <c r="C278" s="100" t="s">
        <v>12</v>
      </c>
      <c r="D278" s="112"/>
      <c r="E278" s="112"/>
      <c r="F278" s="111"/>
      <c r="G278" s="111"/>
      <c r="H278" s="111"/>
      <c r="I278" s="111"/>
      <c r="J278" s="111"/>
      <c r="K278" s="111"/>
      <c r="L278" s="111"/>
      <c r="M278" s="111"/>
      <c r="N278" s="111"/>
      <c r="O278" s="111"/>
      <c r="P278" s="110"/>
      <c r="Q278" s="128"/>
      <c r="R278" s="133"/>
    </row>
    <row r="279" spans="1:18" ht="19.95" customHeight="1">
      <c r="A279" s="177" t="s">
        <v>632</v>
      </c>
      <c r="B279" s="180" t="s">
        <v>581</v>
      </c>
      <c r="C279" s="100" t="s">
        <v>5</v>
      </c>
      <c r="D279" s="111">
        <f>SUM(D281:D286)</f>
        <v>0</v>
      </c>
      <c r="E279" s="111">
        <f t="shared" ref="E279:O279" si="63">SUM(E281:E286)</f>
        <v>0</v>
      </c>
      <c r="F279" s="111">
        <f t="shared" si="63"/>
        <v>106170</v>
      </c>
      <c r="G279" s="111">
        <f t="shared" si="63"/>
        <v>106170</v>
      </c>
      <c r="H279" s="111">
        <f t="shared" si="63"/>
        <v>212380</v>
      </c>
      <c r="I279" s="111">
        <f t="shared" si="63"/>
        <v>212380</v>
      </c>
      <c r="J279" s="111">
        <f t="shared" si="63"/>
        <v>294020</v>
      </c>
      <c r="K279" s="111">
        <f t="shared" si="63"/>
        <v>294020</v>
      </c>
      <c r="L279" s="111">
        <f t="shared" si="63"/>
        <v>400210</v>
      </c>
      <c r="M279" s="111">
        <f t="shared" si="63"/>
        <v>400210</v>
      </c>
      <c r="N279" s="111">
        <f t="shared" si="63"/>
        <v>0</v>
      </c>
      <c r="O279" s="111">
        <f t="shared" si="63"/>
        <v>0</v>
      </c>
      <c r="P279" s="110"/>
      <c r="Q279" s="128">
        <f t="shared" si="60"/>
        <v>400.21</v>
      </c>
      <c r="R279" s="133">
        <f t="shared" si="61"/>
        <v>400.21</v>
      </c>
    </row>
    <row r="280" spans="1:18" ht="19.95" customHeight="1">
      <c r="A280" s="178"/>
      <c r="B280" s="175"/>
      <c r="C280" s="100" t="s">
        <v>6</v>
      </c>
      <c r="D280" s="112"/>
      <c r="E280" s="112"/>
      <c r="F280" s="111"/>
      <c r="G280" s="111"/>
      <c r="H280" s="111"/>
      <c r="I280" s="111"/>
      <c r="J280" s="111"/>
      <c r="K280" s="111"/>
      <c r="L280" s="111"/>
      <c r="M280" s="111"/>
      <c r="N280" s="111"/>
      <c r="O280" s="111"/>
      <c r="P280" s="110"/>
      <c r="Q280" s="128"/>
      <c r="R280" s="133"/>
    </row>
    <row r="281" spans="1:18" ht="19.95" customHeight="1">
      <c r="A281" s="178"/>
      <c r="B281" s="175"/>
      <c r="C281" s="100" t="s">
        <v>7</v>
      </c>
      <c r="D281" s="112"/>
      <c r="E281" s="112"/>
      <c r="F281" s="111"/>
      <c r="G281" s="111"/>
      <c r="H281" s="111"/>
      <c r="I281" s="111"/>
      <c r="J281" s="111"/>
      <c r="K281" s="111"/>
      <c r="L281" s="111"/>
      <c r="M281" s="111"/>
      <c r="N281" s="111"/>
      <c r="O281" s="111"/>
      <c r="P281" s="110"/>
      <c r="Q281" s="128"/>
      <c r="R281" s="133"/>
    </row>
    <row r="282" spans="1:18" ht="19.95" customHeight="1">
      <c r="A282" s="178"/>
      <c r="B282" s="175"/>
      <c r="C282" s="100" t="s">
        <v>8</v>
      </c>
      <c r="D282" s="112">
        <f>'приложение 9'!H316</f>
        <v>0</v>
      </c>
      <c r="E282" s="112">
        <f>'приложение 9'!I316</f>
        <v>0</v>
      </c>
      <c r="F282" s="112">
        <f>'приложение 9'!J316</f>
        <v>106170</v>
      </c>
      <c r="G282" s="112">
        <f>'приложение 9'!K316</f>
        <v>106170</v>
      </c>
      <c r="H282" s="112">
        <f>'приложение 9'!L316</f>
        <v>212380</v>
      </c>
      <c r="I282" s="112">
        <f>'приложение 9'!M316</f>
        <v>212380</v>
      </c>
      <c r="J282" s="112">
        <f>'приложение 9'!N316</f>
        <v>294020</v>
      </c>
      <c r="K282" s="112">
        <f>'приложение 9'!O316</f>
        <v>294020</v>
      </c>
      <c r="L282" s="112">
        <f>'приложение 9'!P316</f>
        <v>400210</v>
      </c>
      <c r="M282" s="112">
        <f>'приложение 9'!Q316</f>
        <v>400210</v>
      </c>
      <c r="N282" s="111">
        <v>0</v>
      </c>
      <c r="O282" s="111">
        <v>0</v>
      </c>
      <c r="P282" s="110"/>
      <c r="Q282" s="128">
        <f t="shared" si="60"/>
        <v>400.21</v>
      </c>
      <c r="R282" s="133">
        <f t="shared" si="61"/>
        <v>400.21</v>
      </c>
    </row>
    <row r="283" spans="1:18" ht="19.95" customHeight="1">
      <c r="A283" s="178"/>
      <c r="B283" s="175"/>
      <c r="C283" s="100" t="s">
        <v>9</v>
      </c>
      <c r="D283" s="112"/>
      <c r="E283" s="112"/>
      <c r="F283" s="111"/>
      <c r="G283" s="111"/>
      <c r="H283" s="111"/>
      <c r="I283" s="111"/>
      <c r="J283" s="111"/>
      <c r="K283" s="111"/>
      <c r="L283" s="111"/>
      <c r="M283" s="111"/>
      <c r="N283" s="111"/>
      <c r="O283" s="111"/>
      <c r="P283" s="110"/>
      <c r="Q283" s="128"/>
      <c r="R283" s="133"/>
    </row>
    <row r="284" spans="1:18" ht="19.95" customHeight="1">
      <c r="A284" s="178"/>
      <c r="B284" s="175"/>
      <c r="C284" s="100" t="s">
        <v>10</v>
      </c>
      <c r="D284" s="112"/>
      <c r="E284" s="112"/>
      <c r="F284" s="111"/>
      <c r="G284" s="111"/>
      <c r="H284" s="111"/>
      <c r="I284" s="111"/>
      <c r="J284" s="111"/>
      <c r="K284" s="111"/>
      <c r="L284" s="111"/>
      <c r="M284" s="111"/>
      <c r="N284" s="111"/>
      <c r="O284" s="111"/>
      <c r="P284" s="110"/>
      <c r="Q284" s="128"/>
      <c r="R284" s="133"/>
    </row>
    <row r="285" spans="1:18" ht="19.95" customHeight="1">
      <c r="A285" s="178"/>
      <c r="B285" s="175"/>
      <c r="C285" s="100" t="s">
        <v>11</v>
      </c>
      <c r="D285" s="112"/>
      <c r="E285" s="112"/>
      <c r="F285" s="111"/>
      <c r="G285" s="111"/>
      <c r="H285" s="111"/>
      <c r="I285" s="111"/>
      <c r="J285" s="111"/>
      <c r="K285" s="111"/>
      <c r="L285" s="111"/>
      <c r="M285" s="111"/>
      <c r="N285" s="111"/>
      <c r="O285" s="111"/>
      <c r="P285" s="110"/>
      <c r="Q285" s="128"/>
      <c r="R285" s="133"/>
    </row>
    <row r="286" spans="1:18" ht="19.95" customHeight="1">
      <c r="A286" s="179"/>
      <c r="B286" s="176"/>
      <c r="C286" s="100" t="s">
        <v>12</v>
      </c>
      <c r="D286" s="112"/>
      <c r="E286" s="112"/>
      <c r="F286" s="111"/>
      <c r="G286" s="111"/>
      <c r="H286" s="111"/>
      <c r="I286" s="111"/>
      <c r="J286" s="111"/>
      <c r="K286" s="111"/>
      <c r="L286" s="111"/>
      <c r="M286" s="111"/>
      <c r="N286" s="111"/>
      <c r="O286" s="111"/>
      <c r="P286" s="110"/>
      <c r="Q286" s="128"/>
      <c r="R286" s="133"/>
    </row>
    <row r="287" spans="1:18">
      <c r="A287" s="177" t="s">
        <v>633</v>
      </c>
      <c r="B287" s="180" t="s">
        <v>587</v>
      </c>
      <c r="C287" s="100" t="s">
        <v>5</v>
      </c>
      <c r="D287" s="111">
        <f t="shared" ref="D287:O287" si="64">SUM(D289:D294)</f>
        <v>0</v>
      </c>
      <c r="E287" s="111">
        <f t="shared" si="64"/>
        <v>0</v>
      </c>
      <c r="F287" s="111">
        <f t="shared" si="64"/>
        <v>0</v>
      </c>
      <c r="G287" s="111">
        <f t="shared" si="64"/>
        <v>0</v>
      </c>
      <c r="H287" s="111">
        <f t="shared" si="64"/>
        <v>0</v>
      </c>
      <c r="I287" s="111">
        <f t="shared" si="64"/>
        <v>0</v>
      </c>
      <c r="J287" s="111">
        <f t="shared" si="64"/>
        <v>500000</v>
      </c>
      <c r="K287" s="111">
        <f t="shared" si="64"/>
        <v>500000</v>
      </c>
      <c r="L287" s="111">
        <f t="shared" si="64"/>
        <v>500000</v>
      </c>
      <c r="M287" s="111">
        <f t="shared" si="64"/>
        <v>500000</v>
      </c>
      <c r="N287" s="111">
        <f t="shared" si="64"/>
        <v>0</v>
      </c>
      <c r="O287" s="111">
        <f t="shared" si="64"/>
        <v>0</v>
      </c>
      <c r="P287" s="110"/>
      <c r="Q287" s="128">
        <f t="shared" si="60"/>
        <v>500</v>
      </c>
      <c r="R287" s="133">
        <f t="shared" si="61"/>
        <v>500</v>
      </c>
    </row>
    <row r="288" spans="1:18">
      <c r="A288" s="178"/>
      <c r="B288" s="175"/>
      <c r="C288" s="100" t="s">
        <v>6</v>
      </c>
      <c r="D288" s="112"/>
      <c r="E288" s="112"/>
      <c r="F288" s="111"/>
      <c r="G288" s="111"/>
      <c r="H288" s="111"/>
      <c r="I288" s="111"/>
      <c r="J288" s="111"/>
      <c r="K288" s="111"/>
      <c r="L288" s="111"/>
      <c r="M288" s="111"/>
      <c r="N288" s="111"/>
      <c r="O288" s="111"/>
      <c r="P288" s="110"/>
      <c r="Q288" s="128"/>
      <c r="R288" s="133"/>
    </row>
    <row r="289" spans="1:18">
      <c r="A289" s="178"/>
      <c r="B289" s="175"/>
      <c r="C289" s="100" t="s">
        <v>7</v>
      </c>
      <c r="D289" s="112"/>
      <c r="E289" s="112"/>
      <c r="F289" s="111"/>
      <c r="G289" s="111"/>
      <c r="H289" s="111"/>
      <c r="I289" s="111"/>
      <c r="J289" s="111"/>
      <c r="K289" s="111"/>
      <c r="L289" s="111"/>
      <c r="M289" s="111"/>
      <c r="N289" s="111"/>
      <c r="O289" s="111"/>
      <c r="P289" s="110"/>
      <c r="Q289" s="128"/>
      <c r="R289" s="133"/>
    </row>
    <row r="290" spans="1:18">
      <c r="A290" s="178"/>
      <c r="B290" s="175"/>
      <c r="C290" s="100" t="s">
        <v>8</v>
      </c>
      <c r="D290" s="112">
        <f>'приложение 9'!H318</f>
        <v>0</v>
      </c>
      <c r="E290" s="112">
        <f>'приложение 9'!I318</f>
        <v>0</v>
      </c>
      <c r="F290" s="112">
        <f>'приложение 9'!J318</f>
        <v>0</v>
      </c>
      <c r="G290" s="112">
        <f>'приложение 9'!K318</f>
        <v>0</v>
      </c>
      <c r="H290" s="112">
        <f>'приложение 9'!L318</f>
        <v>0</v>
      </c>
      <c r="I290" s="112">
        <f>'приложение 9'!M318</f>
        <v>0</v>
      </c>
      <c r="J290" s="112">
        <f>'приложение 9'!N318</f>
        <v>500000</v>
      </c>
      <c r="K290" s="112">
        <f>'приложение 9'!O318</f>
        <v>500000</v>
      </c>
      <c r="L290" s="112">
        <f>'приложение 9'!P318</f>
        <v>500000</v>
      </c>
      <c r="M290" s="112">
        <f>'приложение 9'!Q318</f>
        <v>500000</v>
      </c>
      <c r="N290" s="111">
        <v>0</v>
      </c>
      <c r="O290" s="111">
        <v>0</v>
      </c>
      <c r="P290" s="110"/>
      <c r="Q290" s="128">
        <f t="shared" si="60"/>
        <v>500</v>
      </c>
      <c r="R290" s="133">
        <f t="shared" si="61"/>
        <v>500</v>
      </c>
    </row>
    <row r="291" spans="1:18">
      <c r="A291" s="178"/>
      <c r="B291" s="175"/>
      <c r="C291" s="100" t="s">
        <v>9</v>
      </c>
      <c r="D291" s="112"/>
      <c r="E291" s="112"/>
      <c r="F291" s="111"/>
      <c r="G291" s="111"/>
      <c r="H291" s="111"/>
      <c r="I291" s="111"/>
      <c r="J291" s="111"/>
      <c r="K291" s="111"/>
      <c r="L291" s="111"/>
      <c r="M291" s="111"/>
      <c r="N291" s="111"/>
      <c r="O291" s="111"/>
      <c r="P291" s="110"/>
      <c r="Q291" s="128"/>
      <c r="R291" s="133"/>
    </row>
    <row r="292" spans="1:18">
      <c r="A292" s="178"/>
      <c r="B292" s="175"/>
      <c r="C292" s="100" t="s">
        <v>10</v>
      </c>
      <c r="D292" s="112"/>
      <c r="E292" s="112"/>
      <c r="F292" s="111"/>
      <c r="G292" s="111"/>
      <c r="H292" s="111"/>
      <c r="I292" s="111"/>
      <c r="J292" s="111"/>
      <c r="K292" s="111"/>
      <c r="L292" s="111"/>
      <c r="M292" s="111"/>
      <c r="N292" s="111"/>
      <c r="O292" s="111"/>
      <c r="P292" s="110"/>
      <c r="Q292" s="128"/>
      <c r="R292" s="133"/>
    </row>
    <row r="293" spans="1:18">
      <c r="A293" s="178"/>
      <c r="B293" s="175"/>
      <c r="C293" s="100" t="s">
        <v>11</v>
      </c>
      <c r="D293" s="112"/>
      <c r="E293" s="112"/>
      <c r="F293" s="111"/>
      <c r="G293" s="111"/>
      <c r="H293" s="111"/>
      <c r="I293" s="111"/>
      <c r="J293" s="111"/>
      <c r="K293" s="111"/>
      <c r="L293" s="111"/>
      <c r="M293" s="111"/>
      <c r="N293" s="111"/>
      <c r="O293" s="111"/>
      <c r="P293" s="110"/>
      <c r="Q293" s="128"/>
      <c r="R293" s="133"/>
    </row>
    <row r="294" spans="1:18">
      <c r="A294" s="179"/>
      <c r="B294" s="176"/>
      <c r="C294" s="100" t="s">
        <v>12</v>
      </c>
      <c r="D294" s="112"/>
      <c r="E294" s="112"/>
      <c r="F294" s="111"/>
      <c r="G294" s="111"/>
      <c r="H294" s="111"/>
      <c r="I294" s="111"/>
      <c r="J294" s="111"/>
      <c r="K294" s="111"/>
      <c r="L294" s="111"/>
      <c r="M294" s="111"/>
      <c r="N294" s="111"/>
      <c r="O294" s="111"/>
      <c r="P294" s="110"/>
      <c r="Q294" s="128"/>
      <c r="R294" s="133"/>
    </row>
    <row r="295" spans="1:18" ht="14.25" customHeight="1">
      <c r="A295" s="177" t="s">
        <v>634</v>
      </c>
      <c r="B295" s="157" t="s">
        <v>412</v>
      </c>
      <c r="C295" s="100" t="s">
        <v>5</v>
      </c>
      <c r="D295" s="111">
        <f t="shared" ref="D295:O295" si="65">SUM(D297:D302)</f>
        <v>5000000</v>
      </c>
      <c r="E295" s="111">
        <f t="shared" si="65"/>
        <v>0</v>
      </c>
      <c r="F295" s="111">
        <f t="shared" si="65"/>
        <v>5000000</v>
      </c>
      <c r="G295" s="111">
        <f t="shared" si="65"/>
        <v>5000000</v>
      </c>
      <c r="H295" s="111">
        <f t="shared" si="65"/>
        <v>5000000</v>
      </c>
      <c r="I295" s="111">
        <f t="shared" si="65"/>
        <v>5000000</v>
      </c>
      <c r="J295" s="111">
        <f t="shared" si="65"/>
        <v>5000000</v>
      </c>
      <c r="K295" s="111">
        <f t="shared" si="65"/>
        <v>5000000</v>
      </c>
      <c r="L295" s="111">
        <f t="shared" si="65"/>
        <v>5000000</v>
      </c>
      <c r="M295" s="111">
        <f t="shared" si="65"/>
        <v>5000000</v>
      </c>
      <c r="N295" s="111">
        <f t="shared" si="65"/>
        <v>0</v>
      </c>
      <c r="O295" s="111">
        <f t="shared" si="65"/>
        <v>0</v>
      </c>
      <c r="P295" s="110"/>
      <c r="Q295" s="128">
        <f t="shared" si="60"/>
        <v>5000</v>
      </c>
      <c r="R295" s="133">
        <f t="shared" si="61"/>
        <v>5000</v>
      </c>
    </row>
    <row r="296" spans="1:18">
      <c r="A296" s="178"/>
      <c r="B296" s="158"/>
      <c r="C296" s="100" t="s">
        <v>6</v>
      </c>
      <c r="D296" s="111"/>
      <c r="E296" s="111"/>
      <c r="F296" s="111"/>
      <c r="G296" s="111"/>
      <c r="H296" s="111"/>
      <c r="I296" s="111"/>
      <c r="J296" s="111"/>
      <c r="K296" s="111"/>
      <c r="L296" s="111"/>
      <c r="M296" s="111"/>
      <c r="N296" s="111"/>
      <c r="O296" s="111"/>
      <c r="P296" s="110"/>
      <c r="Q296" s="128"/>
      <c r="R296" s="133"/>
    </row>
    <row r="297" spans="1:18">
      <c r="A297" s="178"/>
      <c r="B297" s="158"/>
      <c r="C297" s="100" t="s">
        <v>7</v>
      </c>
      <c r="D297" s="111"/>
      <c r="E297" s="111"/>
      <c r="F297" s="111"/>
      <c r="G297" s="111"/>
      <c r="H297" s="111"/>
      <c r="I297" s="111"/>
      <c r="J297" s="111"/>
      <c r="K297" s="111"/>
      <c r="L297" s="111"/>
      <c r="M297" s="111"/>
      <c r="N297" s="111"/>
      <c r="O297" s="111"/>
      <c r="P297" s="110"/>
      <c r="Q297" s="128"/>
      <c r="R297" s="133"/>
    </row>
    <row r="298" spans="1:18">
      <c r="A298" s="178"/>
      <c r="B298" s="158"/>
      <c r="C298" s="100" t="s">
        <v>8</v>
      </c>
      <c r="D298" s="111">
        <f>'приложение 9'!H320</f>
        <v>5000000</v>
      </c>
      <c r="E298" s="111">
        <f>'приложение 9'!I320</f>
        <v>0</v>
      </c>
      <c r="F298" s="111">
        <f>'приложение 9'!J320</f>
        <v>5000000</v>
      </c>
      <c r="G298" s="111">
        <f>'приложение 9'!K320</f>
        <v>5000000</v>
      </c>
      <c r="H298" s="111">
        <f>'приложение 9'!L320</f>
        <v>5000000</v>
      </c>
      <c r="I298" s="111">
        <f>'приложение 9'!M320</f>
        <v>5000000</v>
      </c>
      <c r="J298" s="111">
        <f>'приложение 9'!N320</f>
        <v>5000000</v>
      </c>
      <c r="K298" s="111">
        <f>'приложение 9'!O320</f>
        <v>5000000</v>
      </c>
      <c r="L298" s="111">
        <f>'приложение 9'!P320</f>
        <v>5000000</v>
      </c>
      <c r="M298" s="111">
        <f>'приложение 9'!Q320</f>
        <v>5000000</v>
      </c>
      <c r="N298" s="111">
        <v>0</v>
      </c>
      <c r="O298" s="111">
        <v>0</v>
      </c>
      <c r="P298" s="110"/>
      <c r="Q298" s="128">
        <f t="shared" si="60"/>
        <v>5000</v>
      </c>
      <c r="R298" s="133">
        <f t="shared" si="61"/>
        <v>5000</v>
      </c>
    </row>
    <row r="299" spans="1:18" ht="22.5" customHeight="1">
      <c r="A299" s="178"/>
      <c r="B299" s="158"/>
      <c r="C299" s="100" t="s">
        <v>9</v>
      </c>
      <c r="D299" s="111"/>
      <c r="E299" s="111"/>
      <c r="F299" s="111"/>
      <c r="G299" s="111"/>
      <c r="H299" s="111"/>
      <c r="I299" s="111"/>
      <c r="J299" s="111"/>
      <c r="K299" s="111"/>
      <c r="L299" s="111"/>
      <c r="M299" s="111"/>
      <c r="N299" s="111"/>
      <c r="O299" s="111"/>
      <c r="P299" s="110"/>
      <c r="Q299" s="128"/>
      <c r="R299" s="133"/>
    </row>
    <row r="300" spans="1:18">
      <c r="A300" s="178"/>
      <c r="B300" s="158"/>
      <c r="C300" s="100" t="s">
        <v>10</v>
      </c>
      <c r="D300" s="111"/>
      <c r="E300" s="111"/>
      <c r="F300" s="111"/>
      <c r="G300" s="111"/>
      <c r="H300" s="111"/>
      <c r="I300" s="111"/>
      <c r="J300" s="111"/>
      <c r="K300" s="111"/>
      <c r="L300" s="111"/>
      <c r="M300" s="111"/>
      <c r="N300" s="111"/>
      <c r="O300" s="111"/>
      <c r="P300" s="110"/>
      <c r="Q300" s="128"/>
      <c r="R300" s="133"/>
    </row>
    <row r="301" spans="1:18">
      <c r="A301" s="178"/>
      <c r="B301" s="158"/>
      <c r="C301" s="100" t="s">
        <v>11</v>
      </c>
      <c r="D301" s="111"/>
      <c r="E301" s="111"/>
      <c r="F301" s="111"/>
      <c r="G301" s="111"/>
      <c r="H301" s="111"/>
      <c r="I301" s="111"/>
      <c r="J301" s="111"/>
      <c r="K301" s="111"/>
      <c r="L301" s="111"/>
      <c r="M301" s="111"/>
      <c r="N301" s="111"/>
      <c r="O301" s="111"/>
      <c r="P301" s="110"/>
      <c r="Q301" s="128"/>
      <c r="R301" s="133"/>
    </row>
    <row r="302" spans="1:18" ht="22.5" customHeight="1">
      <c r="A302" s="179"/>
      <c r="B302" s="159"/>
      <c r="C302" s="100" t="s">
        <v>12</v>
      </c>
      <c r="D302" s="111"/>
      <c r="E302" s="111"/>
      <c r="F302" s="111"/>
      <c r="G302" s="111"/>
      <c r="H302" s="111"/>
      <c r="I302" s="111"/>
      <c r="J302" s="111"/>
      <c r="K302" s="111"/>
      <c r="L302" s="111"/>
      <c r="M302" s="111"/>
      <c r="N302" s="111"/>
      <c r="O302" s="111"/>
      <c r="P302" s="110"/>
      <c r="Q302" s="128"/>
      <c r="R302" s="133"/>
    </row>
    <row r="303" spans="1:18" ht="14.25" customHeight="1">
      <c r="A303" s="177" t="s">
        <v>635</v>
      </c>
      <c r="B303" s="157" t="s">
        <v>414</v>
      </c>
      <c r="C303" s="100" t="s">
        <v>5</v>
      </c>
      <c r="D303" s="111">
        <f t="shared" ref="D303:O303" si="66">SUM(D305:D310)</f>
        <v>21419728.600000001</v>
      </c>
      <c r="E303" s="111">
        <f t="shared" si="66"/>
        <v>21419726.990000002</v>
      </c>
      <c r="F303" s="111">
        <f t="shared" si="66"/>
        <v>6743894.9799999995</v>
      </c>
      <c r="G303" s="111">
        <f t="shared" si="66"/>
        <v>6743894.9799999995</v>
      </c>
      <c r="H303" s="111">
        <f t="shared" si="66"/>
        <v>14741817.65</v>
      </c>
      <c r="I303" s="111">
        <f t="shared" si="66"/>
        <v>14626817.65</v>
      </c>
      <c r="J303" s="111">
        <f t="shared" si="66"/>
        <v>19921435.609999999</v>
      </c>
      <c r="K303" s="111">
        <f t="shared" si="66"/>
        <v>19806435.609999999</v>
      </c>
      <c r="L303" s="111">
        <f t="shared" si="66"/>
        <v>28529864.050000001</v>
      </c>
      <c r="M303" s="111">
        <f t="shared" si="66"/>
        <v>28456764.050000001</v>
      </c>
      <c r="N303" s="111">
        <f t="shared" si="66"/>
        <v>27627634</v>
      </c>
      <c r="O303" s="111">
        <f t="shared" si="66"/>
        <v>27627634</v>
      </c>
      <c r="P303" s="110"/>
      <c r="Q303" s="128">
        <f t="shared" si="60"/>
        <v>28529.86405</v>
      </c>
      <c r="R303" s="133">
        <f t="shared" si="61"/>
        <v>28456.764050000002</v>
      </c>
    </row>
    <row r="304" spans="1:18">
      <c r="A304" s="178"/>
      <c r="B304" s="158"/>
      <c r="C304" s="100" t="s">
        <v>6</v>
      </c>
      <c r="D304" s="111"/>
      <c r="E304" s="111"/>
      <c r="F304" s="111"/>
      <c r="G304" s="111"/>
      <c r="H304" s="111"/>
      <c r="I304" s="111"/>
      <c r="J304" s="111"/>
      <c r="K304" s="111"/>
      <c r="L304" s="111"/>
      <c r="M304" s="111"/>
      <c r="N304" s="111"/>
      <c r="O304" s="111"/>
      <c r="P304" s="110"/>
      <c r="Q304" s="128"/>
      <c r="R304" s="133"/>
    </row>
    <row r="305" spans="1:18" ht="22.5" customHeight="1">
      <c r="A305" s="178"/>
      <c r="B305" s="158"/>
      <c r="C305" s="100" t="s">
        <v>7</v>
      </c>
      <c r="D305" s="111"/>
      <c r="E305" s="111"/>
      <c r="F305" s="111"/>
      <c r="G305" s="111"/>
      <c r="H305" s="111"/>
      <c r="I305" s="111"/>
      <c r="J305" s="111"/>
      <c r="K305" s="111"/>
      <c r="L305" s="111"/>
      <c r="M305" s="111"/>
      <c r="N305" s="111"/>
      <c r="O305" s="111"/>
      <c r="P305" s="110"/>
      <c r="Q305" s="128"/>
      <c r="R305" s="133"/>
    </row>
    <row r="306" spans="1:18">
      <c r="A306" s="178"/>
      <c r="B306" s="158"/>
      <c r="C306" s="100" t="s">
        <v>8</v>
      </c>
      <c r="D306" s="111"/>
      <c r="E306" s="111"/>
      <c r="F306" s="111"/>
      <c r="G306" s="111"/>
      <c r="H306" s="111"/>
      <c r="I306" s="111"/>
      <c r="J306" s="111"/>
      <c r="K306" s="111"/>
      <c r="L306" s="111"/>
      <c r="M306" s="111"/>
      <c r="N306" s="111"/>
      <c r="O306" s="111"/>
      <c r="P306" s="110"/>
      <c r="Q306" s="128"/>
      <c r="R306" s="133"/>
    </row>
    <row r="307" spans="1:18">
      <c r="A307" s="178"/>
      <c r="B307" s="158"/>
      <c r="C307" s="100" t="s">
        <v>9</v>
      </c>
      <c r="D307" s="111">
        <f>'приложение 9'!H322+'приложение 9'!H323+'приложение 9'!H324</f>
        <v>21419728.600000001</v>
      </c>
      <c r="E307" s="111">
        <f>'приложение 9'!I322+'приложение 9'!I323+'приложение 9'!I324</f>
        <v>21419726.990000002</v>
      </c>
      <c r="F307" s="111">
        <f>'приложение 9'!J322+'приложение 9'!J323+'приложение 9'!J324</f>
        <v>6743894.9799999995</v>
      </c>
      <c r="G307" s="111">
        <f>'приложение 9'!K322+'приложение 9'!K323+'приложение 9'!K324</f>
        <v>6743894.9799999995</v>
      </c>
      <c r="H307" s="111">
        <f>'приложение 9'!L322+'приложение 9'!L323+'приложение 9'!L324</f>
        <v>14741817.65</v>
      </c>
      <c r="I307" s="111">
        <f>'приложение 9'!M322+'приложение 9'!M323+'приложение 9'!M324</f>
        <v>14626817.65</v>
      </c>
      <c r="J307" s="111">
        <f>'приложение 9'!N322+'приложение 9'!N323+'приложение 9'!N324</f>
        <v>19921435.609999999</v>
      </c>
      <c r="K307" s="111">
        <f>'приложение 9'!O322+'приложение 9'!O323+'приложение 9'!O324</f>
        <v>19806435.609999999</v>
      </c>
      <c r="L307" s="111">
        <f>'приложение 9'!P322+'приложение 9'!P323+'приложение 9'!P324</f>
        <v>28529864.050000001</v>
      </c>
      <c r="M307" s="111">
        <f>'приложение 9'!Q322+'приложение 9'!Q323+'приложение 9'!Q324</f>
        <v>28456764.050000001</v>
      </c>
      <c r="N307" s="111">
        <f>'приложение 9'!R321</f>
        <v>27627634</v>
      </c>
      <c r="O307" s="111">
        <f>'приложение 9'!S321</f>
        <v>27627634</v>
      </c>
      <c r="P307" s="110"/>
      <c r="Q307" s="128">
        <f t="shared" si="60"/>
        <v>28529.86405</v>
      </c>
      <c r="R307" s="133">
        <f t="shared" si="61"/>
        <v>28456.764050000002</v>
      </c>
    </row>
    <row r="308" spans="1:18">
      <c r="A308" s="178"/>
      <c r="B308" s="158"/>
      <c r="C308" s="100" t="s">
        <v>10</v>
      </c>
      <c r="D308" s="111"/>
      <c r="E308" s="111"/>
      <c r="F308" s="111"/>
      <c r="G308" s="111"/>
      <c r="H308" s="111"/>
      <c r="I308" s="111"/>
      <c r="J308" s="111"/>
      <c r="K308" s="111"/>
      <c r="L308" s="111"/>
      <c r="M308" s="111"/>
      <c r="N308" s="111"/>
      <c r="O308" s="111"/>
      <c r="P308" s="110"/>
      <c r="Q308" s="128"/>
      <c r="R308" s="133"/>
    </row>
    <row r="309" spans="1:18" ht="22.5" customHeight="1">
      <c r="A309" s="178"/>
      <c r="B309" s="158"/>
      <c r="C309" s="100" t="s">
        <v>11</v>
      </c>
      <c r="D309" s="111"/>
      <c r="E309" s="111"/>
      <c r="F309" s="111"/>
      <c r="G309" s="111"/>
      <c r="H309" s="111"/>
      <c r="I309" s="111"/>
      <c r="J309" s="111"/>
      <c r="K309" s="111"/>
      <c r="L309" s="111"/>
      <c r="M309" s="111"/>
      <c r="N309" s="111"/>
      <c r="O309" s="111"/>
      <c r="P309" s="110"/>
      <c r="Q309" s="128"/>
      <c r="R309" s="133"/>
    </row>
    <row r="310" spans="1:18">
      <c r="A310" s="179"/>
      <c r="B310" s="159"/>
      <c r="C310" s="100" t="s">
        <v>12</v>
      </c>
      <c r="D310" s="111"/>
      <c r="E310" s="111"/>
      <c r="F310" s="111"/>
      <c r="G310" s="111"/>
      <c r="H310" s="111"/>
      <c r="I310" s="111"/>
      <c r="J310" s="111"/>
      <c r="K310" s="111"/>
      <c r="L310" s="111"/>
      <c r="M310" s="111"/>
      <c r="N310" s="111"/>
      <c r="O310" s="111"/>
      <c r="P310" s="110"/>
      <c r="Q310" s="128"/>
      <c r="R310" s="133"/>
    </row>
    <row r="311" spans="1:18" ht="14.25" customHeight="1">
      <c r="A311" s="177" t="s">
        <v>636</v>
      </c>
      <c r="B311" s="157" t="s">
        <v>415</v>
      </c>
      <c r="C311" s="100" t="s">
        <v>5</v>
      </c>
      <c r="D311" s="111">
        <f t="shared" ref="D311:O311" si="67">SUM(D313:D318)</f>
        <v>1466700</v>
      </c>
      <c r="E311" s="111">
        <f t="shared" si="67"/>
        <v>1466700</v>
      </c>
      <c r="F311" s="111">
        <f t="shared" si="67"/>
        <v>0</v>
      </c>
      <c r="G311" s="111">
        <f t="shared" si="67"/>
        <v>0</v>
      </c>
      <c r="H311" s="111">
        <f t="shared" si="67"/>
        <v>0</v>
      </c>
      <c r="I311" s="111">
        <f t="shared" si="67"/>
        <v>0</v>
      </c>
      <c r="J311" s="111">
        <f t="shared" si="67"/>
        <v>0</v>
      </c>
      <c r="K311" s="111">
        <f t="shared" si="67"/>
        <v>0</v>
      </c>
      <c r="L311" s="111">
        <f t="shared" si="67"/>
        <v>0</v>
      </c>
      <c r="M311" s="111">
        <f t="shared" si="67"/>
        <v>0</v>
      </c>
      <c r="N311" s="111">
        <f t="shared" si="67"/>
        <v>0</v>
      </c>
      <c r="O311" s="111">
        <f t="shared" si="67"/>
        <v>0</v>
      </c>
      <c r="P311" s="110"/>
      <c r="Q311" s="128">
        <f t="shared" si="60"/>
        <v>0</v>
      </c>
      <c r="R311" s="133">
        <f t="shared" si="61"/>
        <v>0</v>
      </c>
    </row>
    <row r="312" spans="1:18">
      <c r="A312" s="178"/>
      <c r="B312" s="158"/>
      <c r="C312" s="100" t="s">
        <v>6</v>
      </c>
      <c r="D312" s="111"/>
      <c r="E312" s="111"/>
      <c r="F312" s="111"/>
      <c r="G312" s="111"/>
      <c r="H312" s="111"/>
      <c r="I312" s="111"/>
      <c r="J312" s="111"/>
      <c r="K312" s="111"/>
      <c r="L312" s="111"/>
      <c r="M312" s="111"/>
      <c r="N312" s="111"/>
      <c r="O312" s="111"/>
      <c r="P312" s="110"/>
      <c r="Q312" s="128"/>
      <c r="R312" s="133"/>
    </row>
    <row r="313" spans="1:18">
      <c r="A313" s="178"/>
      <c r="B313" s="158"/>
      <c r="C313" s="100" t="s">
        <v>7</v>
      </c>
      <c r="D313" s="111"/>
      <c r="E313" s="111"/>
      <c r="F313" s="111"/>
      <c r="G313" s="111"/>
      <c r="H313" s="111"/>
      <c r="I313" s="111"/>
      <c r="J313" s="111"/>
      <c r="K313" s="111"/>
      <c r="L313" s="111"/>
      <c r="M313" s="111"/>
      <c r="N313" s="111"/>
      <c r="O313" s="111"/>
      <c r="P313" s="110"/>
      <c r="Q313" s="128"/>
      <c r="R313" s="133"/>
    </row>
    <row r="314" spans="1:18" ht="22.5" customHeight="1">
      <c r="A314" s="178"/>
      <c r="B314" s="158"/>
      <c r="C314" s="100" t="s">
        <v>8</v>
      </c>
      <c r="D314" s="111"/>
      <c r="E314" s="111"/>
      <c r="F314" s="111"/>
      <c r="G314" s="111"/>
      <c r="H314" s="111"/>
      <c r="I314" s="111"/>
      <c r="J314" s="111"/>
      <c r="K314" s="111"/>
      <c r="L314" s="111"/>
      <c r="M314" s="111"/>
      <c r="N314" s="111"/>
      <c r="O314" s="111"/>
      <c r="P314" s="110"/>
      <c r="Q314" s="128"/>
      <c r="R314" s="133"/>
    </row>
    <row r="315" spans="1:18">
      <c r="A315" s="178"/>
      <c r="B315" s="158"/>
      <c r="C315" s="100" t="s">
        <v>9</v>
      </c>
      <c r="D315" s="111">
        <f>'приложение 9'!H326</f>
        <v>1466700</v>
      </c>
      <c r="E315" s="111">
        <f>'приложение 9'!I326</f>
        <v>1466700</v>
      </c>
      <c r="F315" s="111">
        <f>'приложение 9'!J326</f>
        <v>0</v>
      </c>
      <c r="G315" s="111">
        <f>'приложение 9'!K326</f>
        <v>0</v>
      </c>
      <c r="H315" s="111">
        <f>'приложение 9'!L326</f>
        <v>0</v>
      </c>
      <c r="I315" s="111">
        <f>'приложение 9'!M326</f>
        <v>0</v>
      </c>
      <c r="J315" s="111">
        <f>'приложение 9'!N326</f>
        <v>0</v>
      </c>
      <c r="K315" s="111">
        <f>'приложение 9'!O326</f>
        <v>0</v>
      </c>
      <c r="L315" s="111">
        <f>'приложение 9'!P326</f>
        <v>0</v>
      </c>
      <c r="M315" s="111">
        <f>'приложение 9'!Q326</f>
        <v>0</v>
      </c>
      <c r="N315" s="111">
        <v>0</v>
      </c>
      <c r="O315" s="111">
        <v>0</v>
      </c>
      <c r="P315" s="110"/>
      <c r="Q315" s="128">
        <f t="shared" si="60"/>
        <v>0</v>
      </c>
      <c r="R315" s="133">
        <f t="shared" si="61"/>
        <v>0</v>
      </c>
    </row>
    <row r="316" spans="1:18">
      <c r="A316" s="178"/>
      <c r="B316" s="158"/>
      <c r="C316" s="100" t="s">
        <v>10</v>
      </c>
      <c r="D316" s="111"/>
      <c r="E316" s="111"/>
      <c r="F316" s="111"/>
      <c r="G316" s="111"/>
      <c r="H316" s="111"/>
      <c r="I316" s="111"/>
      <c r="J316" s="111"/>
      <c r="K316" s="111"/>
      <c r="L316" s="111"/>
      <c r="M316" s="111"/>
      <c r="N316" s="111"/>
      <c r="O316" s="111"/>
      <c r="P316" s="110"/>
      <c r="Q316" s="128"/>
      <c r="R316" s="133"/>
    </row>
    <row r="317" spans="1:18">
      <c r="A317" s="178"/>
      <c r="B317" s="158"/>
      <c r="C317" s="100" t="s">
        <v>11</v>
      </c>
      <c r="D317" s="111"/>
      <c r="E317" s="111"/>
      <c r="F317" s="111"/>
      <c r="G317" s="111"/>
      <c r="H317" s="111"/>
      <c r="I317" s="111"/>
      <c r="J317" s="111"/>
      <c r="K317" s="111"/>
      <c r="L317" s="111"/>
      <c r="M317" s="111"/>
      <c r="N317" s="111"/>
      <c r="O317" s="111"/>
      <c r="P317" s="110"/>
      <c r="Q317" s="128"/>
      <c r="R317" s="133"/>
    </row>
    <row r="318" spans="1:18">
      <c r="A318" s="179"/>
      <c r="B318" s="159"/>
      <c r="C318" s="100" t="s">
        <v>12</v>
      </c>
      <c r="D318" s="111"/>
      <c r="E318" s="111"/>
      <c r="F318" s="111"/>
      <c r="G318" s="111"/>
      <c r="H318" s="111"/>
      <c r="I318" s="111"/>
      <c r="J318" s="111"/>
      <c r="K318" s="111"/>
      <c r="L318" s="111"/>
      <c r="M318" s="111"/>
      <c r="N318" s="111"/>
      <c r="O318" s="111"/>
      <c r="P318" s="110"/>
      <c r="Q318" s="128"/>
      <c r="R318" s="133"/>
    </row>
    <row r="319" spans="1:18" ht="14.25" customHeight="1">
      <c r="A319" s="177" t="s">
        <v>637</v>
      </c>
      <c r="B319" s="157" t="s">
        <v>417</v>
      </c>
      <c r="C319" s="100" t="s">
        <v>5</v>
      </c>
      <c r="D319" s="111">
        <f t="shared" ref="D319:O319" si="68">SUM(D321:D326)</f>
        <v>65000</v>
      </c>
      <c r="E319" s="111">
        <f t="shared" si="68"/>
        <v>65000</v>
      </c>
      <c r="F319" s="111">
        <f t="shared" si="68"/>
        <v>0</v>
      </c>
      <c r="G319" s="111">
        <f t="shared" si="68"/>
        <v>0</v>
      </c>
      <c r="H319" s="111">
        <f t="shared" si="68"/>
        <v>380000</v>
      </c>
      <c r="I319" s="111">
        <f t="shared" si="68"/>
        <v>380000</v>
      </c>
      <c r="J319" s="111">
        <f t="shared" si="68"/>
        <v>380000</v>
      </c>
      <c r="K319" s="111">
        <f t="shared" si="68"/>
        <v>380000</v>
      </c>
      <c r="L319" s="111">
        <f t="shared" si="68"/>
        <v>380000</v>
      </c>
      <c r="M319" s="111">
        <f t="shared" si="68"/>
        <v>380000</v>
      </c>
      <c r="N319" s="111">
        <f t="shared" si="68"/>
        <v>0</v>
      </c>
      <c r="O319" s="111">
        <f t="shared" si="68"/>
        <v>0</v>
      </c>
      <c r="P319" s="110"/>
      <c r="Q319" s="128">
        <f t="shared" si="60"/>
        <v>380</v>
      </c>
      <c r="R319" s="133">
        <f t="shared" si="61"/>
        <v>380</v>
      </c>
    </row>
    <row r="320" spans="1:18">
      <c r="A320" s="178"/>
      <c r="B320" s="158"/>
      <c r="C320" s="100" t="s">
        <v>6</v>
      </c>
      <c r="D320" s="111"/>
      <c r="E320" s="111"/>
      <c r="F320" s="111"/>
      <c r="G320" s="111"/>
      <c r="H320" s="111"/>
      <c r="I320" s="111"/>
      <c r="J320" s="111"/>
      <c r="K320" s="111"/>
      <c r="L320" s="111"/>
      <c r="M320" s="111"/>
      <c r="N320" s="111"/>
      <c r="O320" s="111"/>
      <c r="P320" s="110"/>
      <c r="Q320" s="128"/>
      <c r="R320" s="133"/>
    </row>
    <row r="321" spans="1:18">
      <c r="A321" s="178"/>
      <c r="B321" s="158"/>
      <c r="C321" s="100" t="s">
        <v>7</v>
      </c>
      <c r="D321" s="111"/>
      <c r="E321" s="111"/>
      <c r="F321" s="111"/>
      <c r="G321" s="111"/>
      <c r="H321" s="111"/>
      <c r="I321" s="111"/>
      <c r="J321" s="111"/>
      <c r="K321" s="111"/>
      <c r="L321" s="111"/>
      <c r="M321" s="111"/>
      <c r="N321" s="111"/>
      <c r="O321" s="111"/>
      <c r="P321" s="110"/>
      <c r="Q321" s="128"/>
      <c r="R321" s="133"/>
    </row>
    <row r="322" spans="1:18" ht="22.5" customHeight="1">
      <c r="A322" s="178"/>
      <c r="B322" s="158"/>
      <c r="C322" s="100" t="s">
        <v>8</v>
      </c>
      <c r="D322" s="111"/>
      <c r="E322" s="111"/>
      <c r="F322" s="111"/>
      <c r="G322" s="111"/>
      <c r="H322" s="111"/>
      <c r="I322" s="111"/>
      <c r="J322" s="111"/>
      <c r="K322" s="111"/>
      <c r="L322" s="111"/>
      <c r="M322" s="111"/>
      <c r="N322" s="111"/>
      <c r="O322" s="111"/>
      <c r="P322" s="110"/>
      <c r="Q322" s="128"/>
      <c r="R322" s="133"/>
    </row>
    <row r="323" spans="1:18">
      <c r="A323" s="178"/>
      <c r="B323" s="158"/>
      <c r="C323" s="100" t="s">
        <v>9</v>
      </c>
      <c r="D323" s="111">
        <f>'приложение 9'!H328+'приложение 9'!H329</f>
        <v>65000</v>
      </c>
      <c r="E323" s="111">
        <f>'приложение 9'!I328+'приложение 9'!I329</f>
        <v>65000</v>
      </c>
      <c r="F323" s="111">
        <f>'приложение 9'!J328+'приложение 9'!J329</f>
        <v>0</v>
      </c>
      <c r="G323" s="111">
        <f>'приложение 9'!K328+'приложение 9'!K329</f>
        <v>0</v>
      </c>
      <c r="H323" s="111">
        <f>'приложение 9'!L328+'приложение 9'!L329</f>
        <v>380000</v>
      </c>
      <c r="I323" s="111">
        <f>'приложение 9'!M328+'приложение 9'!M329</f>
        <v>380000</v>
      </c>
      <c r="J323" s="111">
        <f>'приложение 9'!N328+'приложение 9'!N329</f>
        <v>380000</v>
      </c>
      <c r="K323" s="111">
        <f>'приложение 9'!O328+'приложение 9'!O329</f>
        <v>380000</v>
      </c>
      <c r="L323" s="111">
        <f>'приложение 9'!P328+'приложение 9'!P329</f>
        <v>380000</v>
      </c>
      <c r="M323" s="111">
        <f>'приложение 9'!Q328+'приложение 9'!Q329</f>
        <v>380000</v>
      </c>
      <c r="N323" s="111">
        <v>0</v>
      </c>
      <c r="O323" s="111">
        <v>0</v>
      </c>
      <c r="P323" s="110"/>
      <c r="Q323" s="128">
        <f t="shared" si="60"/>
        <v>380</v>
      </c>
      <c r="R323" s="133">
        <f t="shared" si="61"/>
        <v>380</v>
      </c>
    </row>
    <row r="324" spans="1:18" ht="22.5" customHeight="1">
      <c r="A324" s="178"/>
      <c r="B324" s="158"/>
      <c r="C324" s="100" t="s">
        <v>10</v>
      </c>
      <c r="D324" s="111"/>
      <c r="E324" s="111"/>
      <c r="F324" s="111"/>
      <c r="G324" s="111"/>
      <c r="H324" s="111"/>
      <c r="I324" s="111"/>
      <c r="J324" s="111"/>
      <c r="K324" s="111"/>
      <c r="L324" s="111"/>
      <c r="M324" s="111"/>
      <c r="N324" s="111"/>
      <c r="O324" s="111"/>
      <c r="P324" s="110"/>
      <c r="Q324" s="128"/>
      <c r="R324" s="133"/>
    </row>
    <row r="325" spans="1:18">
      <c r="A325" s="178"/>
      <c r="B325" s="158"/>
      <c r="C325" s="100" t="s">
        <v>11</v>
      </c>
      <c r="D325" s="111"/>
      <c r="E325" s="111"/>
      <c r="F325" s="111"/>
      <c r="G325" s="111"/>
      <c r="H325" s="111"/>
      <c r="I325" s="111"/>
      <c r="J325" s="111"/>
      <c r="K325" s="111"/>
      <c r="L325" s="111"/>
      <c r="M325" s="111"/>
      <c r="N325" s="111"/>
      <c r="O325" s="111"/>
      <c r="P325" s="110"/>
      <c r="Q325" s="128"/>
      <c r="R325" s="133"/>
    </row>
    <row r="326" spans="1:18" ht="22.5" customHeight="1">
      <c r="A326" s="179"/>
      <c r="B326" s="159"/>
      <c r="C326" s="100" t="s">
        <v>12</v>
      </c>
      <c r="D326" s="111"/>
      <c r="E326" s="111"/>
      <c r="F326" s="111"/>
      <c r="G326" s="111"/>
      <c r="H326" s="111"/>
      <c r="I326" s="111"/>
      <c r="J326" s="111"/>
      <c r="K326" s="111"/>
      <c r="L326" s="111"/>
      <c r="M326" s="111"/>
      <c r="N326" s="111"/>
      <c r="O326" s="111"/>
      <c r="P326" s="110"/>
      <c r="Q326" s="128"/>
      <c r="R326" s="133"/>
    </row>
    <row r="327" spans="1:18" ht="14.25" customHeight="1">
      <c r="A327" s="177" t="s">
        <v>638</v>
      </c>
      <c r="B327" s="157" t="s">
        <v>418</v>
      </c>
      <c r="C327" s="100" t="s">
        <v>5</v>
      </c>
      <c r="D327" s="111">
        <f t="shared" ref="D327:O327" si="69">SUM(D329:D334)</f>
        <v>335650</v>
      </c>
      <c r="E327" s="111">
        <f t="shared" si="69"/>
        <v>335650</v>
      </c>
      <c r="F327" s="111">
        <f t="shared" si="69"/>
        <v>0</v>
      </c>
      <c r="G327" s="111">
        <f t="shared" si="69"/>
        <v>0</v>
      </c>
      <c r="H327" s="111">
        <f t="shared" si="69"/>
        <v>0</v>
      </c>
      <c r="I327" s="111">
        <f t="shared" si="69"/>
        <v>0</v>
      </c>
      <c r="J327" s="111">
        <f t="shared" si="69"/>
        <v>0</v>
      </c>
      <c r="K327" s="111">
        <f t="shared" si="69"/>
        <v>0</v>
      </c>
      <c r="L327" s="111">
        <f t="shared" si="69"/>
        <v>0</v>
      </c>
      <c r="M327" s="111">
        <f t="shared" si="69"/>
        <v>0</v>
      </c>
      <c r="N327" s="111">
        <f t="shared" si="69"/>
        <v>0</v>
      </c>
      <c r="O327" s="111">
        <f t="shared" si="69"/>
        <v>0</v>
      </c>
      <c r="P327" s="110"/>
      <c r="Q327" s="128">
        <f t="shared" si="60"/>
        <v>0</v>
      </c>
      <c r="R327" s="133">
        <f t="shared" si="61"/>
        <v>0</v>
      </c>
    </row>
    <row r="328" spans="1:18" ht="22.5" customHeight="1">
      <c r="A328" s="178"/>
      <c r="B328" s="158"/>
      <c r="C328" s="100" t="s">
        <v>6</v>
      </c>
      <c r="D328" s="111"/>
      <c r="E328" s="111"/>
      <c r="F328" s="111"/>
      <c r="G328" s="111"/>
      <c r="H328" s="111"/>
      <c r="I328" s="111"/>
      <c r="J328" s="111"/>
      <c r="K328" s="111"/>
      <c r="L328" s="111"/>
      <c r="M328" s="111"/>
      <c r="N328" s="111"/>
      <c r="O328" s="111"/>
      <c r="P328" s="110"/>
      <c r="Q328" s="128"/>
      <c r="R328" s="133"/>
    </row>
    <row r="329" spans="1:18">
      <c r="A329" s="178"/>
      <c r="B329" s="158"/>
      <c r="C329" s="100" t="s">
        <v>7</v>
      </c>
      <c r="D329" s="111"/>
      <c r="E329" s="111"/>
      <c r="F329" s="111"/>
      <c r="G329" s="111"/>
      <c r="H329" s="111"/>
      <c r="I329" s="111"/>
      <c r="J329" s="111"/>
      <c r="K329" s="111"/>
      <c r="L329" s="111"/>
      <c r="M329" s="111"/>
      <c r="N329" s="111"/>
      <c r="O329" s="111"/>
      <c r="P329" s="110"/>
      <c r="Q329" s="128"/>
      <c r="R329" s="133"/>
    </row>
    <row r="330" spans="1:18" ht="22.5" customHeight="1">
      <c r="A330" s="178"/>
      <c r="B330" s="158"/>
      <c r="C330" s="100" t="s">
        <v>8</v>
      </c>
      <c r="D330" s="111"/>
      <c r="E330" s="111"/>
      <c r="F330" s="111"/>
      <c r="G330" s="111"/>
      <c r="H330" s="111"/>
      <c r="I330" s="111"/>
      <c r="J330" s="111"/>
      <c r="K330" s="111"/>
      <c r="L330" s="111"/>
      <c r="M330" s="111"/>
      <c r="N330" s="111"/>
      <c r="O330" s="111"/>
      <c r="P330" s="110"/>
      <c r="Q330" s="128"/>
      <c r="R330" s="133"/>
    </row>
    <row r="331" spans="1:18">
      <c r="A331" s="178"/>
      <c r="B331" s="158"/>
      <c r="C331" s="100" t="s">
        <v>9</v>
      </c>
      <c r="D331" s="111">
        <f>'приложение 9'!H331</f>
        <v>335650</v>
      </c>
      <c r="E331" s="111">
        <f>'приложение 9'!I331</f>
        <v>335650</v>
      </c>
      <c r="F331" s="111">
        <f>'приложение 9'!J331</f>
        <v>0</v>
      </c>
      <c r="G331" s="111">
        <f>'приложение 9'!K331</f>
        <v>0</v>
      </c>
      <c r="H331" s="111">
        <f>'приложение 9'!L331</f>
        <v>0</v>
      </c>
      <c r="I331" s="111">
        <f>'приложение 9'!M331</f>
        <v>0</v>
      </c>
      <c r="J331" s="111">
        <f>'приложение 9'!N331</f>
        <v>0</v>
      </c>
      <c r="K331" s="111">
        <f>'приложение 9'!O331</f>
        <v>0</v>
      </c>
      <c r="L331" s="111">
        <f>'приложение 9'!P331</f>
        <v>0</v>
      </c>
      <c r="M331" s="111">
        <f>'приложение 9'!Q331</f>
        <v>0</v>
      </c>
      <c r="N331" s="111">
        <v>0</v>
      </c>
      <c r="O331" s="111">
        <v>0</v>
      </c>
      <c r="P331" s="110"/>
      <c r="Q331" s="128">
        <f t="shared" ref="Q331:Q391" si="70">L331/1000</f>
        <v>0</v>
      </c>
      <c r="R331" s="133">
        <f t="shared" ref="R331:R391" si="71">M331/1000</f>
        <v>0</v>
      </c>
    </row>
    <row r="332" spans="1:18" ht="22.5" customHeight="1">
      <c r="A332" s="178"/>
      <c r="B332" s="158"/>
      <c r="C332" s="100" t="s">
        <v>10</v>
      </c>
      <c r="D332" s="111"/>
      <c r="E332" s="111"/>
      <c r="F332" s="111"/>
      <c r="G332" s="111"/>
      <c r="H332" s="111"/>
      <c r="I332" s="111"/>
      <c r="J332" s="111"/>
      <c r="K332" s="111"/>
      <c r="L332" s="111"/>
      <c r="M332" s="111"/>
      <c r="N332" s="111"/>
      <c r="O332" s="111"/>
      <c r="P332" s="110"/>
      <c r="Q332" s="128"/>
      <c r="R332" s="133"/>
    </row>
    <row r="333" spans="1:18">
      <c r="A333" s="178"/>
      <c r="B333" s="158"/>
      <c r="C333" s="100" t="s">
        <v>11</v>
      </c>
      <c r="D333" s="111"/>
      <c r="E333" s="111"/>
      <c r="F333" s="111"/>
      <c r="G333" s="111"/>
      <c r="H333" s="111"/>
      <c r="I333" s="111"/>
      <c r="J333" s="111"/>
      <c r="K333" s="111"/>
      <c r="L333" s="111"/>
      <c r="M333" s="111"/>
      <c r="N333" s="111"/>
      <c r="O333" s="111"/>
      <c r="P333" s="110"/>
      <c r="Q333" s="128"/>
      <c r="R333" s="133"/>
    </row>
    <row r="334" spans="1:18">
      <c r="A334" s="179"/>
      <c r="B334" s="159"/>
      <c r="C334" s="100" t="s">
        <v>12</v>
      </c>
      <c r="D334" s="111"/>
      <c r="E334" s="111"/>
      <c r="F334" s="111"/>
      <c r="G334" s="111"/>
      <c r="H334" s="111"/>
      <c r="I334" s="111"/>
      <c r="J334" s="111"/>
      <c r="K334" s="111"/>
      <c r="L334" s="111"/>
      <c r="M334" s="111"/>
      <c r="N334" s="111"/>
      <c r="O334" s="111"/>
      <c r="P334" s="110"/>
      <c r="Q334" s="128"/>
      <c r="R334" s="133"/>
    </row>
    <row r="335" spans="1:18">
      <c r="A335" s="177" t="s">
        <v>639</v>
      </c>
      <c r="B335" s="157" t="s">
        <v>583</v>
      </c>
      <c r="C335" s="100" t="s">
        <v>5</v>
      </c>
      <c r="D335" s="111"/>
      <c r="E335" s="111"/>
      <c r="F335" s="111"/>
      <c r="G335" s="111"/>
      <c r="H335" s="111"/>
      <c r="I335" s="111"/>
      <c r="J335" s="111"/>
      <c r="K335" s="111"/>
      <c r="L335" s="111"/>
      <c r="M335" s="111"/>
      <c r="N335" s="111"/>
      <c r="O335" s="111"/>
      <c r="P335" s="110"/>
      <c r="Q335" s="128"/>
      <c r="R335" s="133"/>
    </row>
    <row r="336" spans="1:18">
      <c r="A336" s="178"/>
      <c r="B336" s="175"/>
      <c r="C336" s="100" t="s">
        <v>6</v>
      </c>
      <c r="D336" s="111"/>
      <c r="E336" s="111"/>
      <c r="F336" s="111"/>
      <c r="G336" s="111"/>
      <c r="H336" s="111"/>
      <c r="I336" s="111"/>
      <c r="J336" s="111"/>
      <c r="K336" s="111"/>
      <c r="L336" s="111"/>
      <c r="M336" s="111"/>
      <c r="N336" s="111"/>
      <c r="O336" s="111"/>
      <c r="P336" s="110"/>
      <c r="Q336" s="128"/>
      <c r="R336" s="133"/>
    </row>
    <row r="337" spans="1:18">
      <c r="A337" s="178"/>
      <c r="B337" s="175"/>
      <c r="C337" s="100" t="s">
        <v>7</v>
      </c>
      <c r="D337" s="111"/>
      <c r="E337" s="111"/>
      <c r="F337" s="111"/>
      <c r="G337" s="111"/>
      <c r="H337" s="111"/>
      <c r="I337" s="111"/>
      <c r="J337" s="111"/>
      <c r="K337" s="111"/>
      <c r="L337" s="111"/>
      <c r="M337" s="111"/>
      <c r="N337" s="111"/>
      <c r="O337" s="111"/>
      <c r="P337" s="110"/>
      <c r="Q337" s="128"/>
      <c r="R337" s="133"/>
    </row>
    <row r="338" spans="1:18">
      <c r="A338" s="178"/>
      <c r="B338" s="175"/>
      <c r="C338" s="100" t="s">
        <v>8</v>
      </c>
      <c r="D338" s="111"/>
      <c r="E338" s="111"/>
      <c r="F338" s="111"/>
      <c r="G338" s="111"/>
      <c r="H338" s="111"/>
      <c r="I338" s="111"/>
      <c r="J338" s="111"/>
      <c r="K338" s="111"/>
      <c r="L338" s="111"/>
      <c r="M338" s="111"/>
      <c r="N338" s="111"/>
      <c r="O338" s="111"/>
      <c r="P338" s="110"/>
      <c r="Q338" s="128"/>
      <c r="R338" s="133"/>
    </row>
    <row r="339" spans="1:18">
      <c r="A339" s="178"/>
      <c r="B339" s="175"/>
      <c r="C339" s="100" t="s">
        <v>9</v>
      </c>
      <c r="D339" s="111">
        <f>'приложение 9'!H333</f>
        <v>0</v>
      </c>
      <c r="E339" s="111">
        <f>'приложение 9'!I333</f>
        <v>0</v>
      </c>
      <c r="F339" s="111">
        <f>'приложение 9'!J333</f>
        <v>0</v>
      </c>
      <c r="G339" s="111">
        <f>'приложение 9'!K333</f>
        <v>0</v>
      </c>
      <c r="H339" s="111">
        <f>'приложение 9'!L333</f>
        <v>0</v>
      </c>
      <c r="I339" s="111">
        <f>'приложение 9'!M333</f>
        <v>0</v>
      </c>
      <c r="J339" s="111">
        <f>'приложение 9'!N333</f>
        <v>261945</v>
      </c>
      <c r="K339" s="111">
        <f>'приложение 9'!O333</f>
        <v>261945</v>
      </c>
      <c r="L339" s="111">
        <f>'приложение 9'!P333</f>
        <v>261945</v>
      </c>
      <c r="M339" s="111">
        <f>'приложение 9'!Q333</f>
        <v>261945</v>
      </c>
      <c r="N339" s="111">
        <v>0</v>
      </c>
      <c r="O339" s="111">
        <v>0</v>
      </c>
      <c r="P339" s="110"/>
      <c r="Q339" s="128">
        <f t="shared" si="70"/>
        <v>261.94499999999999</v>
      </c>
      <c r="R339" s="133">
        <f t="shared" si="71"/>
        <v>261.94499999999999</v>
      </c>
    </row>
    <row r="340" spans="1:18">
      <c r="A340" s="178"/>
      <c r="B340" s="175"/>
      <c r="C340" s="100" t="s">
        <v>10</v>
      </c>
      <c r="D340" s="111"/>
      <c r="E340" s="111"/>
      <c r="F340" s="111"/>
      <c r="G340" s="111"/>
      <c r="H340" s="111"/>
      <c r="I340" s="111"/>
      <c r="J340" s="111"/>
      <c r="K340" s="111"/>
      <c r="L340" s="111"/>
      <c r="M340" s="111"/>
      <c r="N340" s="111"/>
      <c r="O340" s="111"/>
      <c r="P340" s="110"/>
      <c r="Q340" s="128"/>
      <c r="R340" s="133"/>
    </row>
    <row r="341" spans="1:18">
      <c r="A341" s="178"/>
      <c r="B341" s="175"/>
      <c r="C341" s="100" t="s">
        <v>11</v>
      </c>
      <c r="D341" s="111"/>
      <c r="E341" s="111"/>
      <c r="F341" s="111"/>
      <c r="G341" s="111"/>
      <c r="H341" s="111"/>
      <c r="I341" s="111"/>
      <c r="J341" s="111"/>
      <c r="K341" s="111"/>
      <c r="L341" s="111"/>
      <c r="M341" s="111"/>
      <c r="N341" s="111"/>
      <c r="O341" s="111"/>
      <c r="P341" s="110"/>
      <c r="Q341" s="128"/>
      <c r="R341" s="133"/>
    </row>
    <row r="342" spans="1:18">
      <c r="A342" s="179"/>
      <c r="B342" s="176"/>
      <c r="C342" s="100" t="s">
        <v>12</v>
      </c>
      <c r="D342" s="111"/>
      <c r="E342" s="111"/>
      <c r="F342" s="111"/>
      <c r="G342" s="111"/>
      <c r="H342" s="111"/>
      <c r="I342" s="111"/>
      <c r="J342" s="111"/>
      <c r="K342" s="111"/>
      <c r="L342" s="111"/>
      <c r="M342" s="111"/>
      <c r="N342" s="111"/>
      <c r="O342" s="111"/>
      <c r="P342" s="110"/>
      <c r="Q342" s="128"/>
      <c r="R342" s="133"/>
    </row>
    <row r="343" spans="1:18" ht="14.25" customHeight="1">
      <c r="A343" s="177" t="s">
        <v>646</v>
      </c>
      <c r="B343" s="157" t="s">
        <v>420</v>
      </c>
      <c r="C343" s="100" t="s">
        <v>5</v>
      </c>
      <c r="D343" s="111">
        <f t="shared" ref="D343:O343" si="72">SUM(D345:D350)</f>
        <v>200000</v>
      </c>
      <c r="E343" s="111">
        <f t="shared" si="72"/>
        <v>200000</v>
      </c>
      <c r="F343" s="111">
        <f t="shared" si="72"/>
        <v>0</v>
      </c>
      <c r="G343" s="111">
        <f t="shared" si="72"/>
        <v>0</v>
      </c>
      <c r="H343" s="111">
        <f t="shared" si="72"/>
        <v>0</v>
      </c>
      <c r="I343" s="111">
        <f t="shared" si="72"/>
        <v>0</v>
      </c>
      <c r="J343" s="111">
        <f t="shared" si="72"/>
        <v>200000</v>
      </c>
      <c r="K343" s="111">
        <f t="shared" si="72"/>
        <v>200000</v>
      </c>
      <c r="L343" s="111">
        <f t="shared" si="72"/>
        <v>200000</v>
      </c>
      <c r="M343" s="111">
        <f t="shared" si="72"/>
        <v>200000</v>
      </c>
      <c r="N343" s="111">
        <f t="shared" si="72"/>
        <v>0</v>
      </c>
      <c r="O343" s="111">
        <f t="shared" si="72"/>
        <v>0</v>
      </c>
      <c r="P343" s="110"/>
      <c r="Q343" s="128">
        <f t="shared" si="70"/>
        <v>200</v>
      </c>
      <c r="R343" s="133">
        <f t="shared" si="71"/>
        <v>200</v>
      </c>
    </row>
    <row r="344" spans="1:18">
      <c r="A344" s="178"/>
      <c r="B344" s="158"/>
      <c r="C344" s="100" t="s">
        <v>6</v>
      </c>
      <c r="D344" s="111"/>
      <c r="E344" s="111"/>
      <c r="F344" s="111"/>
      <c r="G344" s="111"/>
      <c r="H344" s="111"/>
      <c r="I344" s="111"/>
      <c r="J344" s="111"/>
      <c r="K344" s="111"/>
      <c r="L344" s="111"/>
      <c r="M344" s="111"/>
      <c r="N344" s="111"/>
      <c r="O344" s="111"/>
      <c r="P344" s="110"/>
      <c r="Q344" s="128"/>
      <c r="R344" s="133"/>
    </row>
    <row r="345" spans="1:18">
      <c r="A345" s="178"/>
      <c r="B345" s="158"/>
      <c r="C345" s="100" t="s">
        <v>7</v>
      </c>
      <c r="D345" s="111"/>
      <c r="E345" s="111"/>
      <c r="F345" s="111"/>
      <c r="G345" s="111"/>
      <c r="H345" s="111"/>
      <c r="I345" s="111"/>
      <c r="J345" s="111"/>
      <c r="K345" s="111"/>
      <c r="L345" s="111"/>
      <c r="M345" s="111"/>
      <c r="N345" s="111"/>
      <c r="O345" s="111"/>
      <c r="P345" s="110"/>
      <c r="Q345" s="128"/>
      <c r="R345" s="133"/>
    </row>
    <row r="346" spans="1:18" ht="22.5" customHeight="1">
      <c r="A346" s="178"/>
      <c r="B346" s="158"/>
      <c r="C346" s="100" t="s">
        <v>8</v>
      </c>
      <c r="D346" s="111"/>
      <c r="E346" s="111"/>
      <c r="F346" s="111"/>
      <c r="G346" s="111"/>
      <c r="H346" s="111"/>
      <c r="I346" s="111"/>
      <c r="J346" s="111"/>
      <c r="K346" s="111"/>
      <c r="L346" s="111"/>
      <c r="M346" s="111"/>
      <c r="N346" s="111"/>
      <c r="O346" s="111"/>
      <c r="P346" s="110"/>
      <c r="Q346" s="128"/>
      <c r="R346" s="133"/>
    </row>
    <row r="347" spans="1:18">
      <c r="A347" s="178"/>
      <c r="B347" s="158"/>
      <c r="C347" s="100" t="s">
        <v>9</v>
      </c>
      <c r="D347" s="111">
        <f>'приложение 9'!H335</f>
        <v>200000</v>
      </c>
      <c r="E347" s="111">
        <f>'приложение 9'!I335</f>
        <v>200000</v>
      </c>
      <c r="F347" s="111">
        <f>'приложение 9'!J335</f>
        <v>0</v>
      </c>
      <c r="G347" s="111">
        <f>'приложение 9'!K335</f>
        <v>0</v>
      </c>
      <c r="H347" s="111">
        <f>'приложение 9'!L335</f>
        <v>0</v>
      </c>
      <c r="I347" s="111">
        <f>'приложение 9'!M335</f>
        <v>0</v>
      </c>
      <c r="J347" s="111">
        <f>'приложение 9'!N335</f>
        <v>200000</v>
      </c>
      <c r="K347" s="111">
        <f>'приложение 9'!O335</f>
        <v>200000</v>
      </c>
      <c r="L347" s="111">
        <f>'приложение 9'!P335</f>
        <v>200000</v>
      </c>
      <c r="M347" s="111">
        <f>'приложение 9'!Q335</f>
        <v>200000</v>
      </c>
      <c r="N347" s="111">
        <v>0</v>
      </c>
      <c r="O347" s="111">
        <v>0</v>
      </c>
      <c r="P347" s="110"/>
      <c r="Q347" s="128">
        <f t="shared" si="70"/>
        <v>200</v>
      </c>
      <c r="R347" s="133">
        <f t="shared" si="71"/>
        <v>200</v>
      </c>
    </row>
    <row r="348" spans="1:18">
      <c r="A348" s="178"/>
      <c r="B348" s="158"/>
      <c r="C348" s="100" t="s">
        <v>10</v>
      </c>
      <c r="D348" s="111"/>
      <c r="E348" s="111"/>
      <c r="F348" s="111"/>
      <c r="G348" s="111"/>
      <c r="H348" s="111"/>
      <c r="I348" s="111"/>
      <c r="J348" s="111"/>
      <c r="K348" s="111"/>
      <c r="L348" s="111"/>
      <c r="M348" s="111"/>
      <c r="N348" s="111"/>
      <c r="O348" s="111"/>
      <c r="P348" s="110"/>
      <c r="Q348" s="128"/>
      <c r="R348" s="133"/>
    </row>
    <row r="349" spans="1:18">
      <c r="A349" s="178"/>
      <c r="B349" s="158"/>
      <c r="C349" s="100" t="s">
        <v>11</v>
      </c>
      <c r="D349" s="111"/>
      <c r="E349" s="111"/>
      <c r="F349" s="111"/>
      <c r="G349" s="111"/>
      <c r="H349" s="111"/>
      <c r="I349" s="111"/>
      <c r="J349" s="111"/>
      <c r="K349" s="111"/>
      <c r="L349" s="111"/>
      <c r="M349" s="111"/>
      <c r="N349" s="111"/>
      <c r="O349" s="111"/>
      <c r="P349" s="110"/>
      <c r="Q349" s="128"/>
      <c r="R349" s="133"/>
    </row>
    <row r="350" spans="1:18">
      <c r="A350" s="179"/>
      <c r="B350" s="159"/>
      <c r="C350" s="100" t="s">
        <v>12</v>
      </c>
      <c r="D350" s="111"/>
      <c r="E350" s="111"/>
      <c r="F350" s="111"/>
      <c r="G350" s="111"/>
      <c r="H350" s="111"/>
      <c r="I350" s="111"/>
      <c r="J350" s="111"/>
      <c r="K350" s="111"/>
      <c r="L350" s="111"/>
      <c r="M350" s="111"/>
      <c r="N350" s="111"/>
      <c r="O350" s="111"/>
      <c r="P350" s="110"/>
      <c r="Q350" s="128"/>
      <c r="R350" s="133"/>
    </row>
    <row r="351" spans="1:18" ht="15" customHeight="1">
      <c r="A351" s="177" t="s">
        <v>647</v>
      </c>
      <c r="B351" s="157" t="s">
        <v>585</v>
      </c>
      <c r="C351" s="100" t="s">
        <v>5</v>
      </c>
      <c r="D351" s="111">
        <f>SUM(D353:D358)</f>
        <v>0</v>
      </c>
      <c r="E351" s="111">
        <f t="shared" ref="E351:O351" si="73">SUM(E353:E358)</f>
        <v>0</v>
      </c>
      <c r="F351" s="111">
        <f t="shared" si="73"/>
        <v>0</v>
      </c>
      <c r="G351" s="111">
        <f t="shared" si="73"/>
        <v>0</v>
      </c>
      <c r="H351" s="111">
        <f t="shared" si="73"/>
        <v>0</v>
      </c>
      <c r="I351" s="111">
        <f t="shared" si="73"/>
        <v>0</v>
      </c>
      <c r="J351" s="111">
        <f t="shared" si="73"/>
        <v>20000</v>
      </c>
      <c r="K351" s="111">
        <f t="shared" si="73"/>
        <v>20000</v>
      </c>
      <c r="L351" s="111">
        <f t="shared" si="73"/>
        <v>20000</v>
      </c>
      <c r="M351" s="111">
        <f t="shared" si="73"/>
        <v>20000</v>
      </c>
      <c r="N351" s="111">
        <f t="shared" si="73"/>
        <v>0</v>
      </c>
      <c r="O351" s="111">
        <f t="shared" si="73"/>
        <v>0</v>
      </c>
      <c r="P351" s="110"/>
      <c r="Q351" s="128">
        <f t="shared" si="70"/>
        <v>20</v>
      </c>
      <c r="R351" s="133">
        <f t="shared" si="71"/>
        <v>20</v>
      </c>
    </row>
    <row r="352" spans="1:18">
      <c r="A352" s="178"/>
      <c r="B352" s="175"/>
      <c r="C352" s="100" t="s">
        <v>6</v>
      </c>
      <c r="D352" s="111"/>
      <c r="E352" s="111"/>
      <c r="F352" s="111"/>
      <c r="G352" s="111"/>
      <c r="H352" s="111"/>
      <c r="I352" s="111"/>
      <c r="J352" s="111"/>
      <c r="K352" s="111"/>
      <c r="L352" s="111"/>
      <c r="M352" s="111"/>
      <c r="N352" s="111"/>
      <c r="O352" s="111"/>
      <c r="P352" s="110"/>
      <c r="Q352" s="128"/>
      <c r="R352" s="133"/>
    </row>
    <row r="353" spans="1:18">
      <c r="A353" s="178"/>
      <c r="B353" s="175"/>
      <c r="C353" s="100" t="s">
        <v>7</v>
      </c>
      <c r="D353" s="111"/>
      <c r="E353" s="111"/>
      <c r="F353" s="111"/>
      <c r="G353" s="111"/>
      <c r="H353" s="111"/>
      <c r="I353" s="111"/>
      <c r="J353" s="111"/>
      <c r="K353" s="111"/>
      <c r="L353" s="111"/>
      <c r="M353" s="111"/>
      <c r="N353" s="111"/>
      <c r="O353" s="111"/>
      <c r="P353" s="110"/>
      <c r="Q353" s="128"/>
      <c r="R353" s="133"/>
    </row>
    <row r="354" spans="1:18">
      <c r="A354" s="178"/>
      <c r="B354" s="175"/>
      <c r="C354" s="100" t="s">
        <v>8</v>
      </c>
      <c r="D354" s="111"/>
      <c r="E354" s="111"/>
      <c r="F354" s="111"/>
      <c r="G354" s="111"/>
      <c r="H354" s="111"/>
      <c r="I354" s="111"/>
      <c r="J354" s="111"/>
      <c r="K354" s="111"/>
      <c r="L354" s="111"/>
      <c r="M354" s="111"/>
      <c r="N354" s="111"/>
      <c r="O354" s="111"/>
      <c r="P354" s="110"/>
      <c r="Q354" s="128"/>
      <c r="R354" s="133"/>
    </row>
    <row r="355" spans="1:18">
      <c r="A355" s="178"/>
      <c r="B355" s="175"/>
      <c r="C355" s="100" t="s">
        <v>9</v>
      </c>
      <c r="D355" s="111">
        <f>'приложение 9'!H337</f>
        <v>0</v>
      </c>
      <c r="E355" s="111">
        <f>'приложение 9'!I337</f>
        <v>0</v>
      </c>
      <c r="F355" s="111">
        <f>'приложение 9'!J337</f>
        <v>0</v>
      </c>
      <c r="G355" s="111">
        <f>'приложение 9'!K337</f>
        <v>0</v>
      </c>
      <c r="H355" s="111">
        <f>'приложение 9'!L337</f>
        <v>0</v>
      </c>
      <c r="I355" s="111">
        <f>'приложение 9'!M337</f>
        <v>0</v>
      </c>
      <c r="J355" s="111">
        <f>'приложение 9'!N337</f>
        <v>20000</v>
      </c>
      <c r="K355" s="111">
        <f>'приложение 9'!O337</f>
        <v>20000</v>
      </c>
      <c r="L355" s="111">
        <f>'приложение 9'!P337</f>
        <v>20000</v>
      </c>
      <c r="M355" s="111">
        <f>'приложение 9'!Q337</f>
        <v>20000</v>
      </c>
      <c r="N355" s="111">
        <v>0</v>
      </c>
      <c r="O355" s="111">
        <v>0</v>
      </c>
      <c r="P355" s="110"/>
      <c r="Q355" s="128">
        <f t="shared" si="70"/>
        <v>20</v>
      </c>
      <c r="R355" s="133">
        <f t="shared" si="71"/>
        <v>20</v>
      </c>
    </row>
    <row r="356" spans="1:18">
      <c r="A356" s="178"/>
      <c r="B356" s="175"/>
      <c r="C356" s="100" t="s">
        <v>10</v>
      </c>
      <c r="D356" s="111"/>
      <c r="E356" s="111"/>
      <c r="F356" s="111"/>
      <c r="G356" s="111"/>
      <c r="H356" s="111"/>
      <c r="I356" s="111"/>
      <c r="J356" s="111"/>
      <c r="K356" s="111"/>
      <c r="L356" s="111"/>
      <c r="M356" s="111"/>
      <c r="N356" s="111"/>
      <c r="O356" s="111"/>
      <c r="P356" s="110"/>
      <c r="Q356" s="128"/>
      <c r="R356" s="133"/>
    </row>
    <row r="357" spans="1:18">
      <c r="A357" s="178"/>
      <c r="B357" s="175"/>
      <c r="C357" s="100" t="s">
        <v>11</v>
      </c>
      <c r="D357" s="111"/>
      <c r="E357" s="111"/>
      <c r="F357" s="111"/>
      <c r="G357" s="111"/>
      <c r="H357" s="111"/>
      <c r="I357" s="111"/>
      <c r="J357" s="111"/>
      <c r="K357" s="111"/>
      <c r="L357" s="111"/>
      <c r="M357" s="111"/>
      <c r="N357" s="111"/>
      <c r="O357" s="111"/>
      <c r="P357" s="110"/>
      <c r="Q357" s="128"/>
      <c r="R357" s="133"/>
    </row>
    <row r="358" spans="1:18">
      <c r="A358" s="179"/>
      <c r="B358" s="176"/>
      <c r="C358" s="100" t="s">
        <v>12</v>
      </c>
      <c r="D358" s="111"/>
      <c r="E358" s="111"/>
      <c r="F358" s="111"/>
      <c r="G358" s="111"/>
      <c r="H358" s="111"/>
      <c r="I358" s="111"/>
      <c r="J358" s="111"/>
      <c r="K358" s="111"/>
      <c r="L358" s="111"/>
      <c r="M358" s="111"/>
      <c r="N358" s="111"/>
      <c r="O358" s="111"/>
      <c r="P358" s="110"/>
      <c r="Q358" s="128"/>
      <c r="R358" s="133"/>
    </row>
    <row r="359" spans="1:18" ht="16.5" customHeight="1">
      <c r="A359" s="177" t="s">
        <v>648</v>
      </c>
      <c r="B359" s="157" t="s">
        <v>422</v>
      </c>
      <c r="C359" s="100" t="s">
        <v>5</v>
      </c>
      <c r="D359" s="111">
        <f t="shared" ref="D359:O359" si="74">SUM(D361:D366)</f>
        <v>200000</v>
      </c>
      <c r="E359" s="111">
        <f t="shared" si="74"/>
        <v>200000</v>
      </c>
      <c r="F359" s="111">
        <f t="shared" si="74"/>
        <v>0</v>
      </c>
      <c r="G359" s="111">
        <f t="shared" si="74"/>
        <v>0</v>
      </c>
      <c r="H359" s="111">
        <f t="shared" si="74"/>
        <v>0</v>
      </c>
      <c r="I359" s="111">
        <f t="shared" si="74"/>
        <v>0</v>
      </c>
      <c r="J359" s="111">
        <f t="shared" si="74"/>
        <v>0</v>
      </c>
      <c r="K359" s="111">
        <f t="shared" si="74"/>
        <v>0</v>
      </c>
      <c r="L359" s="111">
        <f t="shared" si="74"/>
        <v>0</v>
      </c>
      <c r="M359" s="111">
        <f t="shared" si="74"/>
        <v>0</v>
      </c>
      <c r="N359" s="111">
        <f t="shared" si="74"/>
        <v>0</v>
      </c>
      <c r="O359" s="111">
        <f t="shared" si="74"/>
        <v>0</v>
      </c>
      <c r="P359" s="110"/>
      <c r="Q359" s="128">
        <f t="shared" si="70"/>
        <v>0</v>
      </c>
      <c r="R359" s="133">
        <f t="shared" si="71"/>
        <v>0</v>
      </c>
    </row>
    <row r="360" spans="1:18" ht="16.5" customHeight="1">
      <c r="A360" s="178"/>
      <c r="B360" s="158"/>
      <c r="C360" s="100" t="s">
        <v>6</v>
      </c>
      <c r="D360" s="111"/>
      <c r="E360" s="111"/>
      <c r="F360" s="111"/>
      <c r="G360" s="111"/>
      <c r="H360" s="111"/>
      <c r="I360" s="111"/>
      <c r="J360" s="111"/>
      <c r="K360" s="111"/>
      <c r="L360" s="111"/>
      <c r="M360" s="111"/>
      <c r="N360" s="111"/>
      <c r="O360" s="111"/>
      <c r="P360" s="110"/>
      <c r="Q360" s="128"/>
      <c r="R360" s="133"/>
    </row>
    <row r="361" spans="1:18" ht="16.5" customHeight="1">
      <c r="A361" s="178"/>
      <c r="B361" s="158"/>
      <c r="C361" s="100" t="s">
        <v>7</v>
      </c>
      <c r="D361" s="111"/>
      <c r="E361" s="111"/>
      <c r="F361" s="111"/>
      <c r="G361" s="111"/>
      <c r="H361" s="111"/>
      <c r="I361" s="111"/>
      <c r="J361" s="111"/>
      <c r="K361" s="111"/>
      <c r="L361" s="111"/>
      <c r="M361" s="111"/>
      <c r="N361" s="111"/>
      <c r="O361" s="111"/>
      <c r="P361" s="110"/>
      <c r="Q361" s="128"/>
      <c r="R361" s="133"/>
    </row>
    <row r="362" spans="1:18" ht="16.5" customHeight="1">
      <c r="A362" s="178"/>
      <c r="B362" s="158"/>
      <c r="C362" s="100" t="s">
        <v>8</v>
      </c>
      <c r="D362" s="111"/>
      <c r="E362" s="111"/>
      <c r="F362" s="111"/>
      <c r="G362" s="111"/>
      <c r="H362" s="111"/>
      <c r="I362" s="111"/>
      <c r="J362" s="111"/>
      <c r="K362" s="111"/>
      <c r="L362" s="111"/>
      <c r="M362" s="111"/>
      <c r="N362" s="111"/>
      <c r="O362" s="111"/>
      <c r="P362" s="110"/>
      <c r="Q362" s="128"/>
      <c r="R362" s="133"/>
    </row>
    <row r="363" spans="1:18" ht="16.5" customHeight="1">
      <c r="A363" s="178"/>
      <c r="B363" s="158"/>
      <c r="C363" s="100" t="s">
        <v>9</v>
      </c>
      <c r="D363" s="111">
        <f>'приложение 9'!H339</f>
        <v>200000</v>
      </c>
      <c r="E363" s="111">
        <f>'приложение 9'!I339</f>
        <v>200000</v>
      </c>
      <c r="F363" s="111">
        <f>'приложение 9'!J339</f>
        <v>0</v>
      </c>
      <c r="G363" s="111">
        <f>'приложение 9'!K339</f>
        <v>0</v>
      </c>
      <c r="H363" s="111">
        <f>'приложение 9'!L339</f>
        <v>0</v>
      </c>
      <c r="I363" s="111">
        <f>'приложение 9'!M339</f>
        <v>0</v>
      </c>
      <c r="J363" s="111">
        <f>'приложение 9'!N339</f>
        <v>0</v>
      </c>
      <c r="K363" s="111">
        <f>'приложение 9'!O339</f>
        <v>0</v>
      </c>
      <c r="L363" s="111">
        <f>'приложение 9'!P339</f>
        <v>0</v>
      </c>
      <c r="M363" s="111">
        <f>'приложение 9'!Q339</f>
        <v>0</v>
      </c>
      <c r="N363" s="111">
        <v>0</v>
      </c>
      <c r="O363" s="111">
        <v>0</v>
      </c>
      <c r="P363" s="110"/>
      <c r="Q363" s="128">
        <f t="shared" si="70"/>
        <v>0</v>
      </c>
      <c r="R363" s="133">
        <f t="shared" si="71"/>
        <v>0</v>
      </c>
    </row>
    <row r="364" spans="1:18" ht="16.5" customHeight="1">
      <c r="A364" s="178"/>
      <c r="B364" s="158"/>
      <c r="C364" s="100" t="s">
        <v>10</v>
      </c>
      <c r="D364" s="111"/>
      <c r="E364" s="111"/>
      <c r="F364" s="111"/>
      <c r="G364" s="111"/>
      <c r="H364" s="111"/>
      <c r="I364" s="111"/>
      <c r="J364" s="111"/>
      <c r="K364" s="111"/>
      <c r="L364" s="111"/>
      <c r="M364" s="111"/>
      <c r="N364" s="111"/>
      <c r="O364" s="111"/>
      <c r="P364" s="110"/>
      <c r="Q364" s="128"/>
      <c r="R364" s="133"/>
    </row>
    <row r="365" spans="1:18" ht="16.5" customHeight="1">
      <c r="A365" s="178"/>
      <c r="B365" s="158"/>
      <c r="C365" s="100" t="s">
        <v>11</v>
      </c>
      <c r="D365" s="111"/>
      <c r="E365" s="111"/>
      <c r="F365" s="111"/>
      <c r="G365" s="111"/>
      <c r="H365" s="111"/>
      <c r="I365" s="111"/>
      <c r="J365" s="111"/>
      <c r="K365" s="111"/>
      <c r="L365" s="111"/>
      <c r="M365" s="111"/>
      <c r="N365" s="111"/>
      <c r="O365" s="111"/>
      <c r="P365" s="110"/>
      <c r="Q365" s="128"/>
      <c r="R365" s="133"/>
    </row>
    <row r="366" spans="1:18" ht="16.5" customHeight="1">
      <c r="A366" s="179"/>
      <c r="B366" s="159"/>
      <c r="C366" s="100" t="s">
        <v>12</v>
      </c>
      <c r="D366" s="111"/>
      <c r="E366" s="111"/>
      <c r="F366" s="111"/>
      <c r="G366" s="111"/>
      <c r="H366" s="111"/>
      <c r="I366" s="111"/>
      <c r="J366" s="111"/>
      <c r="K366" s="111"/>
      <c r="L366" s="111"/>
      <c r="M366" s="111"/>
      <c r="N366" s="111"/>
      <c r="O366" s="111"/>
      <c r="P366" s="110"/>
      <c r="Q366" s="128"/>
      <c r="R366" s="133"/>
    </row>
    <row r="367" spans="1:18" ht="13.5" customHeight="1">
      <c r="A367" s="172" t="s">
        <v>630</v>
      </c>
      <c r="B367" s="155" t="s">
        <v>668</v>
      </c>
      <c r="C367" s="99" t="s">
        <v>5</v>
      </c>
      <c r="D367" s="121">
        <f>SUM(D369:D374)</f>
        <v>5472650</v>
      </c>
      <c r="E367" s="121">
        <f t="shared" ref="E367:O367" si="75">SUM(E369:E374)</f>
        <v>5343870.2</v>
      </c>
      <c r="F367" s="121">
        <f t="shared" si="75"/>
        <v>801809.69</v>
      </c>
      <c r="G367" s="121">
        <f t="shared" si="75"/>
        <v>738829.10999999987</v>
      </c>
      <c r="H367" s="121">
        <f t="shared" si="75"/>
        <v>2342079.0099999998</v>
      </c>
      <c r="I367" s="121">
        <f t="shared" si="75"/>
        <v>2331140.11</v>
      </c>
      <c r="J367" s="121">
        <f t="shared" si="75"/>
        <v>3036844.13</v>
      </c>
      <c r="K367" s="121">
        <f t="shared" si="75"/>
        <v>3020925.99</v>
      </c>
      <c r="L367" s="121">
        <f t="shared" si="75"/>
        <v>4103649.95</v>
      </c>
      <c r="M367" s="121">
        <f t="shared" si="75"/>
        <v>4094491.3</v>
      </c>
      <c r="N367" s="121">
        <f t="shared" si="75"/>
        <v>2960812</v>
      </c>
      <c r="O367" s="121">
        <f t="shared" si="75"/>
        <v>2960812</v>
      </c>
      <c r="P367" s="116"/>
      <c r="Q367" s="129">
        <f t="shared" si="70"/>
        <v>4103.64995</v>
      </c>
      <c r="R367" s="131">
        <f t="shared" si="71"/>
        <v>4094.4912999999997</v>
      </c>
    </row>
    <row r="368" spans="1:18">
      <c r="A368" s="173"/>
      <c r="B368" s="155"/>
      <c r="C368" s="99" t="s">
        <v>6</v>
      </c>
      <c r="D368" s="117"/>
      <c r="E368" s="117"/>
      <c r="F368" s="118"/>
      <c r="G368" s="118"/>
      <c r="H368" s="118"/>
      <c r="I368" s="118"/>
      <c r="J368" s="118"/>
      <c r="K368" s="118"/>
      <c r="L368" s="118"/>
      <c r="M368" s="118"/>
      <c r="N368" s="118"/>
      <c r="O368" s="118"/>
      <c r="P368" s="116"/>
      <c r="Q368" s="127"/>
      <c r="R368" s="132"/>
    </row>
    <row r="369" spans="1:18" ht="22.5" customHeight="1">
      <c r="A369" s="173"/>
      <c r="B369" s="155"/>
      <c r="C369" s="99" t="s">
        <v>7</v>
      </c>
      <c r="D369" s="62">
        <f>D377+D385+D393+D401+D409+D417+D425</f>
        <v>0</v>
      </c>
      <c r="E369" s="62">
        <f t="shared" ref="E369:O369" si="76">E377+E385+E393+E401+E409+E417+E425</f>
        <v>0</v>
      </c>
      <c r="F369" s="62">
        <f t="shared" si="76"/>
        <v>0</v>
      </c>
      <c r="G369" s="62">
        <f t="shared" si="76"/>
        <v>0</v>
      </c>
      <c r="H369" s="62">
        <f t="shared" si="76"/>
        <v>0</v>
      </c>
      <c r="I369" s="62">
        <f t="shared" si="76"/>
        <v>0</v>
      </c>
      <c r="J369" s="62">
        <f t="shared" si="76"/>
        <v>0</v>
      </c>
      <c r="K369" s="62">
        <f t="shared" si="76"/>
        <v>0</v>
      </c>
      <c r="L369" s="62">
        <f t="shared" si="76"/>
        <v>0</v>
      </c>
      <c r="M369" s="62">
        <f t="shared" si="76"/>
        <v>0</v>
      </c>
      <c r="N369" s="62">
        <f t="shared" si="76"/>
        <v>0</v>
      </c>
      <c r="O369" s="62">
        <f t="shared" si="76"/>
        <v>0</v>
      </c>
      <c r="P369" s="116"/>
      <c r="Q369" s="127">
        <f t="shared" si="70"/>
        <v>0</v>
      </c>
      <c r="R369" s="132">
        <f t="shared" si="71"/>
        <v>0</v>
      </c>
    </row>
    <row r="370" spans="1:18">
      <c r="A370" s="173"/>
      <c r="B370" s="155"/>
      <c r="C370" s="99" t="s">
        <v>8</v>
      </c>
      <c r="D370" s="118">
        <f>D378+D386+D394+D402+D410+D418+D426</f>
        <v>3366200</v>
      </c>
      <c r="E370" s="118">
        <f t="shared" ref="E370:O370" si="77">E378+E386+E394+E402+E410+E418+E426</f>
        <v>3245612.1</v>
      </c>
      <c r="F370" s="118">
        <f t="shared" si="77"/>
        <v>186924</v>
      </c>
      <c r="G370" s="118">
        <f t="shared" si="77"/>
        <v>135504.70000000001</v>
      </c>
      <c r="H370" s="118">
        <f t="shared" si="77"/>
        <v>962348</v>
      </c>
      <c r="I370" s="118">
        <f t="shared" si="77"/>
        <v>951448.07</v>
      </c>
      <c r="J370" s="118">
        <f t="shared" si="77"/>
        <v>990272</v>
      </c>
      <c r="K370" s="118">
        <f t="shared" si="77"/>
        <v>974601.33</v>
      </c>
      <c r="L370" s="118">
        <f t="shared" si="77"/>
        <v>1142834.95</v>
      </c>
      <c r="M370" s="118">
        <f t="shared" si="77"/>
        <v>1142834.95</v>
      </c>
      <c r="N370" s="118">
        <f t="shared" si="77"/>
        <v>0</v>
      </c>
      <c r="O370" s="118">
        <f t="shared" si="77"/>
        <v>0</v>
      </c>
      <c r="P370" s="116"/>
      <c r="Q370" s="127">
        <f t="shared" si="70"/>
        <v>1142.8349499999999</v>
      </c>
      <c r="R370" s="132">
        <f t="shared" si="71"/>
        <v>1142.8349499999999</v>
      </c>
    </row>
    <row r="371" spans="1:18" ht="22.5" customHeight="1">
      <c r="A371" s="173"/>
      <c r="B371" s="155"/>
      <c r="C371" s="99" t="s">
        <v>9</v>
      </c>
      <c r="D371" s="118">
        <f>D379+D387+D395+D403+D411+D419+D427</f>
        <v>2106450</v>
      </c>
      <c r="E371" s="118">
        <f t="shared" ref="E371:O371" si="78">E379+E387+E395+E403+E411+E419+E427</f>
        <v>2098258.1</v>
      </c>
      <c r="F371" s="118">
        <f t="shared" si="78"/>
        <v>614885.68999999994</v>
      </c>
      <c r="G371" s="118">
        <f t="shared" si="78"/>
        <v>603324.40999999992</v>
      </c>
      <c r="H371" s="118">
        <f t="shared" si="78"/>
        <v>1379731.0099999998</v>
      </c>
      <c r="I371" s="118">
        <f t="shared" si="78"/>
        <v>1379692.04</v>
      </c>
      <c r="J371" s="118">
        <f t="shared" si="78"/>
        <v>2046572.1300000001</v>
      </c>
      <c r="K371" s="118">
        <f t="shared" si="78"/>
        <v>2046324.6600000001</v>
      </c>
      <c r="L371" s="118">
        <f t="shared" si="78"/>
        <v>2960815</v>
      </c>
      <c r="M371" s="118">
        <f t="shared" si="78"/>
        <v>2951656.35</v>
      </c>
      <c r="N371" s="118">
        <f t="shared" si="78"/>
        <v>2960812</v>
      </c>
      <c r="O371" s="118">
        <f t="shared" si="78"/>
        <v>2960812</v>
      </c>
      <c r="P371" s="116"/>
      <c r="Q371" s="127">
        <f t="shared" si="70"/>
        <v>2960.8150000000001</v>
      </c>
      <c r="R371" s="132">
        <f t="shared" si="71"/>
        <v>2951.6563500000002</v>
      </c>
    </row>
    <row r="372" spans="1:18">
      <c r="A372" s="173"/>
      <c r="B372" s="155"/>
      <c r="C372" s="99" t="s">
        <v>10</v>
      </c>
      <c r="D372" s="118"/>
      <c r="E372" s="118"/>
      <c r="F372" s="118"/>
      <c r="G372" s="118"/>
      <c r="H372" s="118"/>
      <c r="I372" s="118"/>
      <c r="J372" s="118"/>
      <c r="K372" s="118"/>
      <c r="L372" s="118"/>
      <c r="M372" s="118"/>
      <c r="N372" s="118"/>
      <c r="O372" s="118"/>
      <c r="P372" s="116"/>
      <c r="Q372" s="127"/>
      <c r="R372" s="132"/>
    </row>
    <row r="373" spans="1:18" ht="22.5" customHeight="1">
      <c r="A373" s="173"/>
      <c r="B373" s="155"/>
      <c r="C373" s="99" t="s">
        <v>11</v>
      </c>
      <c r="D373" s="118"/>
      <c r="E373" s="118"/>
      <c r="F373" s="118"/>
      <c r="G373" s="118"/>
      <c r="H373" s="118"/>
      <c r="I373" s="118"/>
      <c r="J373" s="118"/>
      <c r="K373" s="118"/>
      <c r="L373" s="118"/>
      <c r="M373" s="118"/>
      <c r="N373" s="118"/>
      <c r="O373" s="118"/>
      <c r="P373" s="116"/>
      <c r="Q373" s="127"/>
      <c r="R373" s="132"/>
    </row>
    <row r="374" spans="1:18">
      <c r="A374" s="174"/>
      <c r="B374" s="155"/>
      <c r="C374" s="99" t="s">
        <v>12</v>
      </c>
      <c r="D374" s="118"/>
      <c r="E374" s="118"/>
      <c r="F374" s="118"/>
      <c r="G374" s="118"/>
      <c r="H374" s="118"/>
      <c r="I374" s="118"/>
      <c r="J374" s="118"/>
      <c r="K374" s="118"/>
      <c r="L374" s="118"/>
      <c r="M374" s="118"/>
      <c r="N374" s="118"/>
      <c r="O374" s="118"/>
      <c r="P374" s="116"/>
      <c r="Q374" s="127"/>
      <c r="R374" s="132"/>
    </row>
    <row r="375" spans="1:18">
      <c r="A375" s="177" t="s">
        <v>505</v>
      </c>
      <c r="B375" s="157" t="s">
        <v>589</v>
      </c>
      <c r="C375" s="100" t="s">
        <v>5</v>
      </c>
      <c r="D375" s="111">
        <f>SUM(D377:D382)</f>
        <v>0</v>
      </c>
      <c r="E375" s="111">
        <f t="shared" ref="E375:O375" si="79">SUM(E377:E382)</f>
        <v>0</v>
      </c>
      <c r="F375" s="111">
        <f t="shared" si="79"/>
        <v>0</v>
      </c>
      <c r="G375" s="111">
        <f t="shared" si="79"/>
        <v>0</v>
      </c>
      <c r="H375" s="111">
        <f t="shared" si="79"/>
        <v>0</v>
      </c>
      <c r="I375" s="111">
        <f t="shared" si="79"/>
        <v>0</v>
      </c>
      <c r="J375" s="111">
        <f t="shared" si="79"/>
        <v>0</v>
      </c>
      <c r="K375" s="111">
        <f t="shared" si="79"/>
        <v>0</v>
      </c>
      <c r="L375" s="111">
        <f t="shared" si="79"/>
        <v>124634.95</v>
      </c>
      <c r="M375" s="111">
        <f t="shared" si="79"/>
        <v>124634.95</v>
      </c>
      <c r="N375" s="111">
        <f t="shared" si="79"/>
        <v>0</v>
      </c>
      <c r="O375" s="111">
        <f t="shared" si="79"/>
        <v>0</v>
      </c>
      <c r="P375" s="110"/>
      <c r="Q375" s="128">
        <f t="shared" si="70"/>
        <v>124.63495</v>
      </c>
      <c r="R375" s="133">
        <f t="shared" si="71"/>
        <v>124.63495</v>
      </c>
    </row>
    <row r="376" spans="1:18">
      <c r="A376" s="178"/>
      <c r="B376" s="175"/>
      <c r="C376" s="100" t="s">
        <v>6</v>
      </c>
      <c r="D376" s="111"/>
      <c r="E376" s="111"/>
      <c r="F376" s="111"/>
      <c r="G376" s="111"/>
      <c r="H376" s="111"/>
      <c r="I376" s="111"/>
      <c r="J376" s="111"/>
      <c r="K376" s="111"/>
      <c r="L376" s="111"/>
      <c r="M376" s="111"/>
      <c r="N376" s="111"/>
      <c r="O376" s="111"/>
      <c r="P376" s="110"/>
      <c r="Q376" s="128"/>
      <c r="R376" s="133"/>
    </row>
    <row r="377" spans="1:18">
      <c r="A377" s="178"/>
      <c r="B377" s="175"/>
      <c r="C377" s="100" t="s">
        <v>7</v>
      </c>
      <c r="D377" s="111"/>
      <c r="E377" s="111"/>
      <c r="F377" s="111"/>
      <c r="G377" s="111"/>
      <c r="H377" s="111"/>
      <c r="I377" s="111"/>
      <c r="J377" s="111"/>
      <c r="K377" s="111"/>
      <c r="L377" s="111"/>
      <c r="M377" s="111"/>
      <c r="N377" s="111"/>
      <c r="O377" s="111"/>
      <c r="P377" s="110"/>
      <c r="Q377" s="128"/>
      <c r="R377" s="133"/>
    </row>
    <row r="378" spans="1:18">
      <c r="A378" s="178"/>
      <c r="B378" s="175"/>
      <c r="C378" s="100" t="s">
        <v>8</v>
      </c>
      <c r="D378" s="111">
        <f>'приложение 9'!H345+'приложение 9'!H346</f>
        <v>0</v>
      </c>
      <c r="E378" s="111">
        <f>'приложение 9'!I345+'приложение 9'!I346</f>
        <v>0</v>
      </c>
      <c r="F378" s="111">
        <f>'приложение 9'!J345+'приложение 9'!J346</f>
        <v>0</v>
      </c>
      <c r="G378" s="111">
        <f>'приложение 9'!K345+'приложение 9'!K346</f>
        <v>0</v>
      </c>
      <c r="H378" s="111">
        <f>'приложение 9'!L345+'приложение 9'!L346</f>
        <v>0</v>
      </c>
      <c r="I378" s="111">
        <f>'приложение 9'!M345+'приложение 9'!M346</f>
        <v>0</v>
      </c>
      <c r="J378" s="111">
        <f>'приложение 9'!N345+'приложение 9'!N346</f>
        <v>0</v>
      </c>
      <c r="K378" s="111">
        <f>'приложение 9'!O345+'приложение 9'!O346</f>
        <v>0</v>
      </c>
      <c r="L378" s="111">
        <f>'приложение 9'!P345+'приложение 9'!P346</f>
        <v>124634.95</v>
      </c>
      <c r="M378" s="111">
        <f>'приложение 9'!Q345+'приложение 9'!Q346</f>
        <v>124634.95</v>
      </c>
      <c r="N378" s="111">
        <v>0</v>
      </c>
      <c r="O378" s="111">
        <v>0</v>
      </c>
      <c r="P378" s="110"/>
      <c r="Q378" s="128">
        <f t="shared" si="70"/>
        <v>124.63495</v>
      </c>
      <c r="R378" s="133">
        <f t="shared" si="71"/>
        <v>124.63495</v>
      </c>
    </row>
    <row r="379" spans="1:18">
      <c r="A379" s="178"/>
      <c r="B379" s="175"/>
      <c r="C379" s="100" t="s">
        <v>9</v>
      </c>
      <c r="D379" s="111"/>
      <c r="E379" s="111"/>
      <c r="F379" s="111"/>
      <c r="G379" s="111"/>
      <c r="H379" s="111"/>
      <c r="I379" s="111"/>
      <c r="J379" s="111"/>
      <c r="K379" s="111"/>
      <c r="L379" s="111"/>
      <c r="M379" s="111"/>
      <c r="N379" s="111"/>
      <c r="O379" s="111"/>
      <c r="P379" s="110"/>
      <c r="Q379" s="128"/>
      <c r="R379" s="133"/>
    </row>
    <row r="380" spans="1:18">
      <c r="A380" s="178"/>
      <c r="B380" s="175"/>
      <c r="C380" s="100" t="s">
        <v>10</v>
      </c>
      <c r="D380" s="111"/>
      <c r="E380" s="111"/>
      <c r="F380" s="111"/>
      <c r="G380" s="111"/>
      <c r="H380" s="111"/>
      <c r="I380" s="111"/>
      <c r="J380" s="111"/>
      <c r="K380" s="111"/>
      <c r="L380" s="111"/>
      <c r="M380" s="111"/>
      <c r="N380" s="111"/>
      <c r="O380" s="111"/>
      <c r="P380" s="110"/>
      <c r="Q380" s="128"/>
      <c r="R380" s="133"/>
    </row>
    <row r="381" spans="1:18">
      <c r="A381" s="178"/>
      <c r="B381" s="175"/>
      <c r="C381" s="100" t="s">
        <v>11</v>
      </c>
      <c r="D381" s="111"/>
      <c r="E381" s="111"/>
      <c r="F381" s="111"/>
      <c r="G381" s="111"/>
      <c r="H381" s="111"/>
      <c r="I381" s="111"/>
      <c r="J381" s="111"/>
      <c r="K381" s="111"/>
      <c r="L381" s="111"/>
      <c r="M381" s="111"/>
      <c r="N381" s="111"/>
      <c r="O381" s="111"/>
      <c r="P381" s="110"/>
      <c r="Q381" s="128"/>
      <c r="R381" s="133"/>
    </row>
    <row r="382" spans="1:18">
      <c r="A382" s="179"/>
      <c r="B382" s="176"/>
      <c r="C382" s="100" t="s">
        <v>12</v>
      </c>
      <c r="D382" s="111"/>
      <c r="E382" s="111"/>
      <c r="F382" s="111"/>
      <c r="G382" s="111"/>
      <c r="H382" s="111"/>
      <c r="I382" s="111"/>
      <c r="J382" s="111"/>
      <c r="K382" s="111"/>
      <c r="L382" s="111"/>
      <c r="M382" s="111"/>
      <c r="N382" s="111"/>
      <c r="O382" s="111"/>
      <c r="P382" s="110"/>
      <c r="Q382" s="128"/>
      <c r="R382" s="133"/>
    </row>
    <row r="383" spans="1:18">
      <c r="A383" s="177" t="s">
        <v>506</v>
      </c>
      <c r="B383" s="180" t="s">
        <v>591</v>
      </c>
      <c r="C383" s="100" t="s">
        <v>5</v>
      </c>
      <c r="D383" s="111">
        <f>SUM(D385:D390)</f>
        <v>0</v>
      </c>
      <c r="E383" s="111">
        <f t="shared" ref="E383:O383" si="80">SUM(E385:E390)</f>
        <v>0</v>
      </c>
      <c r="F383" s="111">
        <f t="shared" si="80"/>
        <v>27924</v>
      </c>
      <c r="G383" s="111">
        <f t="shared" si="80"/>
        <v>18616</v>
      </c>
      <c r="H383" s="111">
        <f t="shared" si="80"/>
        <v>55848</v>
      </c>
      <c r="I383" s="111">
        <f t="shared" si="80"/>
        <v>44948.07</v>
      </c>
      <c r="J383" s="111">
        <f t="shared" si="80"/>
        <v>83772</v>
      </c>
      <c r="K383" s="111">
        <f t="shared" si="80"/>
        <v>68101.33</v>
      </c>
      <c r="L383" s="111">
        <f t="shared" si="80"/>
        <v>111700</v>
      </c>
      <c r="M383" s="111">
        <f t="shared" si="80"/>
        <v>111700</v>
      </c>
      <c r="N383" s="111">
        <f t="shared" si="80"/>
        <v>0</v>
      </c>
      <c r="O383" s="111">
        <f t="shared" si="80"/>
        <v>0</v>
      </c>
      <c r="P383" s="110"/>
      <c r="Q383" s="128">
        <f t="shared" si="70"/>
        <v>111.7</v>
      </c>
      <c r="R383" s="133">
        <f t="shared" si="71"/>
        <v>111.7</v>
      </c>
    </row>
    <row r="384" spans="1:18">
      <c r="A384" s="178"/>
      <c r="B384" s="175"/>
      <c r="C384" s="100" t="s">
        <v>6</v>
      </c>
      <c r="D384" s="111"/>
      <c r="E384" s="111"/>
      <c r="F384" s="111"/>
      <c r="G384" s="111"/>
      <c r="H384" s="111"/>
      <c r="I384" s="111"/>
      <c r="J384" s="111"/>
      <c r="K384" s="111"/>
      <c r="L384" s="111"/>
      <c r="M384" s="111"/>
      <c r="N384" s="111"/>
      <c r="O384" s="111"/>
      <c r="P384" s="110"/>
      <c r="Q384" s="128"/>
      <c r="R384" s="133"/>
    </row>
    <row r="385" spans="1:18">
      <c r="A385" s="178"/>
      <c r="B385" s="175"/>
      <c r="C385" s="100" t="s">
        <v>7</v>
      </c>
      <c r="D385" s="111"/>
      <c r="E385" s="111"/>
      <c r="F385" s="111"/>
      <c r="G385" s="111"/>
      <c r="H385" s="111"/>
      <c r="I385" s="111"/>
      <c r="J385" s="111"/>
      <c r="K385" s="111"/>
      <c r="L385" s="111"/>
      <c r="M385" s="111"/>
      <c r="N385" s="111"/>
      <c r="O385" s="111"/>
      <c r="P385" s="110"/>
      <c r="Q385" s="128"/>
      <c r="R385" s="133"/>
    </row>
    <row r="386" spans="1:18">
      <c r="A386" s="178"/>
      <c r="B386" s="175"/>
      <c r="C386" s="100" t="s">
        <v>8</v>
      </c>
      <c r="D386" s="111">
        <f>'приложение 9'!H348+'приложение 9'!H349</f>
        <v>0</v>
      </c>
      <c r="E386" s="111">
        <f>'приложение 9'!I348+'приложение 9'!I349</f>
        <v>0</v>
      </c>
      <c r="F386" s="111">
        <f>'приложение 9'!J348+'приложение 9'!J349</f>
        <v>27924</v>
      </c>
      <c r="G386" s="111">
        <f>'приложение 9'!K348+'приложение 9'!K349</f>
        <v>18616</v>
      </c>
      <c r="H386" s="111">
        <f>'приложение 9'!L348+'приложение 9'!L349</f>
        <v>55848</v>
      </c>
      <c r="I386" s="111">
        <f>'приложение 9'!M348+'приложение 9'!M349</f>
        <v>44948.07</v>
      </c>
      <c r="J386" s="111">
        <f>'приложение 9'!N348+'приложение 9'!N349</f>
        <v>83772</v>
      </c>
      <c r="K386" s="111">
        <f>'приложение 9'!O348+'приложение 9'!O349</f>
        <v>68101.33</v>
      </c>
      <c r="L386" s="111">
        <f>'приложение 9'!P348+'приложение 9'!P349</f>
        <v>111700</v>
      </c>
      <c r="M386" s="111">
        <f>'приложение 9'!Q348+'приложение 9'!Q349</f>
        <v>111700</v>
      </c>
      <c r="N386" s="111">
        <v>0</v>
      </c>
      <c r="O386" s="111">
        <v>0</v>
      </c>
      <c r="P386" s="110"/>
      <c r="Q386" s="128">
        <f t="shared" si="70"/>
        <v>111.7</v>
      </c>
      <c r="R386" s="133">
        <f t="shared" si="71"/>
        <v>111.7</v>
      </c>
    </row>
    <row r="387" spans="1:18">
      <c r="A387" s="178"/>
      <c r="B387" s="175"/>
      <c r="C387" s="100" t="s">
        <v>9</v>
      </c>
      <c r="D387" s="111"/>
      <c r="E387" s="111"/>
      <c r="F387" s="111"/>
      <c r="G387" s="111"/>
      <c r="H387" s="111"/>
      <c r="I387" s="111"/>
      <c r="J387" s="111"/>
      <c r="K387" s="111"/>
      <c r="L387" s="111"/>
      <c r="M387" s="111"/>
      <c r="N387" s="111"/>
      <c r="O387" s="111"/>
      <c r="P387" s="110"/>
      <c r="Q387" s="128"/>
      <c r="R387" s="133"/>
    </row>
    <row r="388" spans="1:18">
      <c r="A388" s="178"/>
      <c r="B388" s="175"/>
      <c r="C388" s="100" t="s">
        <v>10</v>
      </c>
      <c r="D388" s="111"/>
      <c r="E388" s="111"/>
      <c r="F388" s="111"/>
      <c r="G388" s="111"/>
      <c r="H388" s="111"/>
      <c r="I388" s="111"/>
      <c r="J388" s="111"/>
      <c r="K388" s="111"/>
      <c r="L388" s="111"/>
      <c r="M388" s="111"/>
      <c r="N388" s="111"/>
      <c r="O388" s="111"/>
      <c r="P388" s="110"/>
      <c r="Q388" s="128"/>
      <c r="R388" s="133"/>
    </row>
    <row r="389" spans="1:18">
      <c r="A389" s="178"/>
      <c r="B389" s="175"/>
      <c r="C389" s="100" t="s">
        <v>11</v>
      </c>
      <c r="D389" s="111"/>
      <c r="E389" s="111"/>
      <c r="F389" s="111"/>
      <c r="G389" s="111"/>
      <c r="H389" s="111"/>
      <c r="I389" s="111"/>
      <c r="J389" s="111"/>
      <c r="K389" s="111"/>
      <c r="L389" s="111"/>
      <c r="M389" s="111"/>
      <c r="N389" s="111"/>
      <c r="O389" s="111"/>
      <c r="P389" s="110"/>
      <c r="Q389" s="128"/>
      <c r="R389" s="133"/>
    </row>
    <row r="390" spans="1:18">
      <c r="A390" s="179"/>
      <c r="B390" s="176"/>
      <c r="C390" s="100" t="s">
        <v>12</v>
      </c>
      <c r="D390" s="111"/>
      <c r="E390" s="111"/>
      <c r="F390" s="111"/>
      <c r="G390" s="111"/>
      <c r="H390" s="111"/>
      <c r="I390" s="111"/>
      <c r="J390" s="111"/>
      <c r="K390" s="111"/>
      <c r="L390" s="111"/>
      <c r="M390" s="111"/>
      <c r="N390" s="111"/>
      <c r="O390" s="111"/>
      <c r="P390" s="110"/>
      <c r="Q390" s="128"/>
      <c r="R390" s="133"/>
    </row>
    <row r="391" spans="1:18" ht="16.5" customHeight="1">
      <c r="A391" s="177" t="s">
        <v>631</v>
      </c>
      <c r="B391" s="157" t="s">
        <v>424</v>
      </c>
      <c r="C391" s="100" t="s">
        <v>5</v>
      </c>
      <c r="D391" s="111">
        <f t="shared" ref="D391:O391" si="81">SUM(D393:D398)</f>
        <v>747500</v>
      </c>
      <c r="E391" s="111">
        <f t="shared" si="81"/>
        <v>747500</v>
      </c>
      <c r="F391" s="111">
        <f t="shared" si="81"/>
        <v>0</v>
      </c>
      <c r="G391" s="111">
        <f t="shared" si="81"/>
        <v>0</v>
      </c>
      <c r="H391" s="111">
        <f t="shared" si="81"/>
        <v>747500</v>
      </c>
      <c r="I391" s="111">
        <f t="shared" si="81"/>
        <v>747500</v>
      </c>
      <c r="J391" s="111">
        <f t="shared" si="81"/>
        <v>747500</v>
      </c>
      <c r="K391" s="111">
        <f t="shared" si="81"/>
        <v>747500</v>
      </c>
      <c r="L391" s="111">
        <f t="shared" si="81"/>
        <v>747500</v>
      </c>
      <c r="M391" s="111">
        <f t="shared" si="81"/>
        <v>747500</v>
      </c>
      <c r="N391" s="111">
        <f t="shared" si="81"/>
        <v>0</v>
      </c>
      <c r="O391" s="111">
        <f t="shared" si="81"/>
        <v>0</v>
      </c>
      <c r="P391" s="110"/>
      <c r="Q391" s="128">
        <f t="shared" si="70"/>
        <v>747.5</v>
      </c>
      <c r="R391" s="133">
        <f t="shared" si="71"/>
        <v>747.5</v>
      </c>
    </row>
    <row r="392" spans="1:18">
      <c r="A392" s="178"/>
      <c r="B392" s="158"/>
      <c r="C392" s="100" t="s">
        <v>6</v>
      </c>
      <c r="D392" s="111"/>
      <c r="E392" s="111"/>
      <c r="F392" s="111"/>
      <c r="G392" s="111"/>
      <c r="H392" s="111"/>
      <c r="I392" s="111"/>
      <c r="J392" s="111"/>
      <c r="K392" s="111"/>
      <c r="L392" s="111"/>
      <c r="M392" s="111"/>
      <c r="N392" s="111"/>
      <c r="O392" s="111"/>
      <c r="P392" s="110"/>
      <c r="Q392" s="128"/>
      <c r="R392" s="133"/>
    </row>
    <row r="393" spans="1:18" ht="22.5" customHeight="1">
      <c r="A393" s="178"/>
      <c r="B393" s="158"/>
      <c r="C393" s="100" t="s">
        <v>7</v>
      </c>
      <c r="D393" s="111"/>
      <c r="E393" s="111"/>
      <c r="F393" s="111"/>
      <c r="G393" s="111"/>
      <c r="H393" s="111"/>
      <c r="I393" s="111"/>
      <c r="J393" s="111"/>
      <c r="K393" s="111"/>
      <c r="L393" s="111"/>
      <c r="M393" s="111"/>
      <c r="N393" s="111"/>
      <c r="O393" s="111"/>
      <c r="P393" s="110"/>
      <c r="Q393" s="128"/>
      <c r="R393" s="133"/>
    </row>
    <row r="394" spans="1:18">
      <c r="A394" s="178"/>
      <c r="B394" s="158"/>
      <c r="C394" s="100" t="s">
        <v>8</v>
      </c>
      <c r="D394" s="111">
        <f>'приложение 9'!H351</f>
        <v>747500</v>
      </c>
      <c r="E394" s="111">
        <f>'приложение 9'!I351</f>
        <v>747500</v>
      </c>
      <c r="F394" s="111">
        <f>'приложение 9'!J351</f>
        <v>0</v>
      </c>
      <c r="G394" s="111">
        <f>'приложение 9'!K351</f>
        <v>0</v>
      </c>
      <c r="H394" s="111">
        <f>'приложение 9'!L351</f>
        <v>747500</v>
      </c>
      <c r="I394" s="111">
        <f>'приложение 9'!M351</f>
        <v>747500</v>
      </c>
      <c r="J394" s="111">
        <f>'приложение 9'!N351</f>
        <v>747500</v>
      </c>
      <c r="K394" s="111">
        <f>'приложение 9'!O351</f>
        <v>747500</v>
      </c>
      <c r="L394" s="111">
        <f>'приложение 9'!P351</f>
        <v>747500</v>
      </c>
      <c r="M394" s="111">
        <f>'приложение 9'!Q351</f>
        <v>747500</v>
      </c>
      <c r="N394" s="111">
        <v>0</v>
      </c>
      <c r="O394" s="111">
        <v>0</v>
      </c>
      <c r="P394" s="110"/>
      <c r="Q394" s="128">
        <f t="shared" ref="Q394:Q455" si="82">L394/1000</f>
        <v>747.5</v>
      </c>
      <c r="R394" s="133">
        <f t="shared" ref="R394:R455" si="83">M394/1000</f>
        <v>747.5</v>
      </c>
    </row>
    <row r="395" spans="1:18">
      <c r="A395" s="178"/>
      <c r="B395" s="158"/>
      <c r="C395" s="100" t="s">
        <v>9</v>
      </c>
      <c r="D395" s="111"/>
      <c r="E395" s="111"/>
      <c r="F395" s="111"/>
      <c r="G395" s="111"/>
      <c r="H395" s="111"/>
      <c r="I395" s="111"/>
      <c r="J395" s="111"/>
      <c r="K395" s="111"/>
      <c r="L395" s="111"/>
      <c r="M395" s="111"/>
      <c r="N395" s="111"/>
      <c r="O395" s="111"/>
      <c r="P395" s="110"/>
      <c r="Q395" s="128"/>
      <c r="R395" s="133"/>
    </row>
    <row r="396" spans="1:18" ht="22.5" customHeight="1">
      <c r="A396" s="178"/>
      <c r="B396" s="158"/>
      <c r="C396" s="100" t="s">
        <v>10</v>
      </c>
      <c r="D396" s="111"/>
      <c r="E396" s="111"/>
      <c r="F396" s="111"/>
      <c r="G396" s="111"/>
      <c r="H396" s="111"/>
      <c r="I396" s="111"/>
      <c r="J396" s="111"/>
      <c r="K396" s="111"/>
      <c r="L396" s="111"/>
      <c r="M396" s="111"/>
      <c r="N396" s="111"/>
      <c r="O396" s="111"/>
      <c r="P396" s="110"/>
      <c r="Q396" s="128"/>
      <c r="R396" s="133"/>
    </row>
    <row r="397" spans="1:18">
      <c r="A397" s="178"/>
      <c r="B397" s="158"/>
      <c r="C397" s="100" t="s">
        <v>11</v>
      </c>
      <c r="D397" s="111"/>
      <c r="E397" s="111"/>
      <c r="F397" s="111"/>
      <c r="G397" s="111"/>
      <c r="H397" s="111"/>
      <c r="I397" s="111"/>
      <c r="J397" s="111"/>
      <c r="K397" s="111"/>
      <c r="L397" s="111"/>
      <c r="M397" s="111"/>
      <c r="N397" s="111"/>
      <c r="O397" s="111"/>
      <c r="P397" s="110"/>
      <c r="Q397" s="128"/>
      <c r="R397" s="133"/>
    </row>
    <row r="398" spans="1:18" ht="22.5" customHeight="1">
      <c r="A398" s="179"/>
      <c r="B398" s="159"/>
      <c r="C398" s="100" t="s">
        <v>12</v>
      </c>
      <c r="D398" s="111"/>
      <c r="E398" s="111"/>
      <c r="F398" s="111"/>
      <c r="G398" s="111"/>
      <c r="H398" s="111"/>
      <c r="I398" s="111"/>
      <c r="J398" s="111"/>
      <c r="K398" s="111"/>
      <c r="L398" s="111"/>
      <c r="M398" s="111"/>
      <c r="N398" s="111"/>
      <c r="O398" s="111"/>
      <c r="P398" s="110"/>
      <c r="Q398" s="128"/>
      <c r="R398" s="133"/>
    </row>
    <row r="399" spans="1:18" ht="14.25" customHeight="1">
      <c r="A399" s="177" t="s">
        <v>632</v>
      </c>
      <c r="B399" s="157" t="s">
        <v>486</v>
      </c>
      <c r="C399" s="100" t="s">
        <v>5</v>
      </c>
      <c r="D399" s="111">
        <f t="shared" ref="D399:O399" si="84">SUM(D401:D406)</f>
        <v>2618700</v>
      </c>
      <c r="E399" s="111">
        <f t="shared" si="84"/>
        <v>2498112.1</v>
      </c>
      <c r="F399" s="111">
        <f t="shared" si="84"/>
        <v>159000</v>
      </c>
      <c r="G399" s="111">
        <f t="shared" si="84"/>
        <v>116888.7</v>
      </c>
      <c r="H399" s="111">
        <f t="shared" si="84"/>
        <v>159000</v>
      </c>
      <c r="I399" s="111">
        <f t="shared" si="84"/>
        <v>159000</v>
      </c>
      <c r="J399" s="111">
        <f t="shared" si="84"/>
        <v>159000</v>
      </c>
      <c r="K399" s="111">
        <f t="shared" si="84"/>
        <v>159000</v>
      </c>
      <c r="L399" s="111">
        <f t="shared" si="84"/>
        <v>159000</v>
      </c>
      <c r="M399" s="111">
        <f t="shared" si="84"/>
        <v>159000</v>
      </c>
      <c r="N399" s="111">
        <f t="shared" si="84"/>
        <v>0</v>
      </c>
      <c r="O399" s="111">
        <f t="shared" si="84"/>
        <v>0</v>
      </c>
      <c r="P399" s="110"/>
      <c r="Q399" s="128">
        <f t="shared" si="82"/>
        <v>159</v>
      </c>
      <c r="R399" s="133">
        <f t="shared" si="83"/>
        <v>159</v>
      </c>
    </row>
    <row r="400" spans="1:18">
      <c r="A400" s="178"/>
      <c r="B400" s="158"/>
      <c r="C400" s="100" t="s">
        <v>6</v>
      </c>
      <c r="D400" s="111"/>
      <c r="E400" s="111"/>
      <c r="F400" s="111"/>
      <c r="G400" s="111"/>
      <c r="H400" s="111"/>
      <c r="I400" s="111"/>
      <c r="J400" s="111"/>
      <c r="K400" s="111"/>
      <c r="L400" s="111"/>
      <c r="M400" s="111"/>
      <c r="N400" s="111"/>
      <c r="O400" s="111"/>
      <c r="P400" s="110"/>
      <c r="Q400" s="128"/>
      <c r="R400" s="133"/>
    </row>
    <row r="401" spans="1:18" ht="22.5" customHeight="1">
      <c r="A401" s="178"/>
      <c r="B401" s="158"/>
      <c r="C401" s="100" t="s">
        <v>7</v>
      </c>
      <c r="D401" s="111"/>
      <c r="E401" s="111"/>
      <c r="F401" s="111"/>
      <c r="G401" s="111"/>
      <c r="H401" s="111"/>
      <c r="I401" s="111"/>
      <c r="J401" s="111"/>
      <c r="K401" s="111"/>
      <c r="L401" s="111"/>
      <c r="M401" s="111"/>
      <c r="N401" s="111"/>
      <c r="O401" s="111"/>
      <c r="P401" s="110"/>
      <c r="Q401" s="128"/>
      <c r="R401" s="133"/>
    </row>
    <row r="402" spans="1:18">
      <c r="A402" s="178"/>
      <c r="B402" s="158"/>
      <c r="C402" s="100" t="s">
        <v>8</v>
      </c>
      <c r="D402" s="111">
        <f>'приложение 9'!H353+'приложение 9'!H354+'приложение 9'!H355</f>
        <v>2618700</v>
      </c>
      <c r="E402" s="111">
        <f>'приложение 9'!I353+'приложение 9'!I354+'приложение 9'!I355</f>
        <v>2498112.1</v>
      </c>
      <c r="F402" s="111">
        <f>'приложение 9'!J353+'приложение 9'!J354+'приложение 9'!J355</f>
        <v>159000</v>
      </c>
      <c r="G402" s="111">
        <f>'приложение 9'!K353+'приложение 9'!K354+'приложение 9'!K355</f>
        <v>116888.7</v>
      </c>
      <c r="H402" s="111">
        <f>'приложение 9'!L353+'приложение 9'!L354+'приложение 9'!L355</f>
        <v>159000</v>
      </c>
      <c r="I402" s="111">
        <f>'приложение 9'!M353+'приложение 9'!M354+'приложение 9'!M355</f>
        <v>159000</v>
      </c>
      <c r="J402" s="111">
        <f>'приложение 9'!N353+'приложение 9'!N354+'приложение 9'!N355</f>
        <v>159000</v>
      </c>
      <c r="K402" s="111">
        <f>'приложение 9'!O353+'приложение 9'!O354+'приложение 9'!O355</f>
        <v>159000</v>
      </c>
      <c r="L402" s="111">
        <f>'приложение 9'!P353+'приложение 9'!P354+'приложение 9'!P355</f>
        <v>159000</v>
      </c>
      <c r="M402" s="111">
        <f>'приложение 9'!Q353+'приложение 9'!Q354+'приложение 9'!Q355</f>
        <v>159000</v>
      </c>
      <c r="N402" s="111">
        <v>0</v>
      </c>
      <c r="O402" s="111">
        <v>0</v>
      </c>
      <c r="P402" s="110"/>
      <c r="Q402" s="128">
        <f t="shared" si="82"/>
        <v>159</v>
      </c>
      <c r="R402" s="133">
        <f t="shared" si="83"/>
        <v>159</v>
      </c>
    </row>
    <row r="403" spans="1:18" ht="22.5" customHeight="1">
      <c r="A403" s="178"/>
      <c r="B403" s="158"/>
      <c r="C403" s="100" t="s">
        <v>9</v>
      </c>
      <c r="D403" s="111"/>
      <c r="E403" s="111"/>
      <c r="F403" s="111"/>
      <c r="G403" s="111"/>
      <c r="H403" s="111"/>
      <c r="I403" s="111"/>
      <c r="J403" s="111"/>
      <c r="K403" s="111"/>
      <c r="L403" s="111"/>
      <c r="M403" s="111"/>
      <c r="N403" s="111"/>
      <c r="O403" s="111"/>
      <c r="P403" s="110"/>
      <c r="Q403" s="128"/>
      <c r="R403" s="133"/>
    </row>
    <row r="404" spans="1:18">
      <c r="A404" s="178"/>
      <c r="B404" s="158"/>
      <c r="C404" s="100" t="s">
        <v>10</v>
      </c>
      <c r="D404" s="111"/>
      <c r="E404" s="111"/>
      <c r="F404" s="111"/>
      <c r="G404" s="111"/>
      <c r="H404" s="111"/>
      <c r="I404" s="111"/>
      <c r="J404" s="111"/>
      <c r="K404" s="111"/>
      <c r="L404" s="111"/>
      <c r="M404" s="111"/>
      <c r="N404" s="111"/>
      <c r="O404" s="111"/>
      <c r="P404" s="110"/>
      <c r="Q404" s="128"/>
      <c r="R404" s="133"/>
    </row>
    <row r="405" spans="1:18" ht="22.5" customHeight="1">
      <c r="A405" s="178"/>
      <c r="B405" s="158"/>
      <c r="C405" s="100" t="s">
        <v>11</v>
      </c>
      <c r="D405" s="111"/>
      <c r="E405" s="111"/>
      <c r="F405" s="111"/>
      <c r="G405" s="111"/>
      <c r="H405" s="111"/>
      <c r="I405" s="111"/>
      <c r="J405" s="111"/>
      <c r="K405" s="111"/>
      <c r="L405" s="111"/>
      <c r="M405" s="111"/>
      <c r="N405" s="111"/>
      <c r="O405" s="111"/>
      <c r="P405" s="110"/>
      <c r="Q405" s="128"/>
      <c r="R405" s="133"/>
    </row>
    <row r="406" spans="1:18">
      <c r="A406" s="179"/>
      <c r="B406" s="159"/>
      <c r="C406" s="100" t="s">
        <v>12</v>
      </c>
      <c r="D406" s="111"/>
      <c r="E406" s="111"/>
      <c r="F406" s="111"/>
      <c r="G406" s="111"/>
      <c r="H406" s="111"/>
      <c r="I406" s="111"/>
      <c r="J406" s="111"/>
      <c r="K406" s="111"/>
      <c r="L406" s="111"/>
      <c r="M406" s="111"/>
      <c r="N406" s="111"/>
      <c r="O406" s="111"/>
      <c r="P406" s="110"/>
      <c r="Q406" s="128"/>
      <c r="R406" s="133"/>
    </row>
    <row r="407" spans="1:18" ht="14.25" customHeight="1">
      <c r="A407" s="177" t="s">
        <v>633</v>
      </c>
      <c r="B407" s="157" t="s">
        <v>426</v>
      </c>
      <c r="C407" s="100" t="s">
        <v>5</v>
      </c>
      <c r="D407" s="111">
        <f t="shared" ref="D407:O407" si="85">SUM(D409:D414)</f>
        <v>2083750</v>
      </c>
      <c r="E407" s="111">
        <f t="shared" si="85"/>
        <v>2075558.1</v>
      </c>
      <c r="F407" s="111">
        <f t="shared" si="85"/>
        <v>614726.68999999994</v>
      </c>
      <c r="G407" s="111">
        <f t="shared" si="85"/>
        <v>603165.40999999992</v>
      </c>
      <c r="H407" s="111">
        <f t="shared" si="85"/>
        <v>1379572.0099999998</v>
      </c>
      <c r="I407" s="111">
        <f t="shared" si="85"/>
        <v>1379533.04</v>
      </c>
      <c r="J407" s="111">
        <f t="shared" si="85"/>
        <v>2046413.1300000001</v>
      </c>
      <c r="K407" s="111">
        <f t="shared" si="85"/>
        <v>2046165.6600000001</v>
      </c>
      <c r="L407" s="111">
        <f t="shared" si="85"/>
        <v>2960656</v>
      </c>
      <c r="M407" s="111">
        <f t="shared" si="85"/>
        <v>2951497.35</v>
      </c>
      <c r="N407" s="111">
        <f t="shared" si="85"/>
        <v>2960812</v>
      </c>
      <c r="O407" s="111">
        <f t="shared" si="85"/>
        <v>2960812</v>
      </c>
      <c r="P407" s="110"/>
      <c r="Q407" s="128">
        <f t="shared" si="82"/>
        <v>2960.6559999999999</v>
      </c>
      <c r="R407" s="133">
        <f t="shared" si="83"/>
        <v>2951.4973500000001</v>
      </c>
    </row>
    <row r="408" spans="1:18">
      <c r="A408" s="178"/>
      <c r="B408" s="158"/>
      <c r="C408" s="100" t="s">
        <v>6</v>
      </c>
      <c r="D408" s="111"/>
      <c r="E408" s="111"/>
      <c r="F408" s="111"/>
      <c r="G408" s="111"/>
      <c r="H408" s="111"/>
      <c r="I408" s="111"/>
      <c r="J408" s="111"/>
      <c r="K408" s="111"/>
      <c r="L408" s="111"/>
      <c r="M408" s="111"/>
      <c r="N408" s="111"/>
      <c r="O408" s="111"/>
      <c r="P408" s="110"/>
      <c r="Q408" s="128"/>
      <c r="R408" s="133"/>
    </row>
    <row r="409" spans="1:18" ht="22.5" customHeight="1">
      <c r="A409" s="178"/>
      <c r="B409" s="158"/>
      <c r="C409" s="100" t="s">
        <v>7</v>
      </c>
      <c r="D409" s="111"/>
      <c r="E409" s="111"/>
      <c r="F409" s="111"/>
      <c r="G409" s="111"/>
      <c r="H409" s="111"/>
      <c r="I409" s="111"/>
      <c r="J409" s="111"/>
      <c r="K409" s="111"/>
      <c r="L409" s="111"/>
      <c r="M409" s="111"/>
      <c r="N409" s="111"/>
      <c r="O409" s="111"/>
      <c r="P409" s="110"/>
      <c r="Q409" s="128"/>
      <c r="R409" s="133"/>
    </row>
    <row r="410" spans="1:18">
      <c r="A410" s="178"/>
      <c r="B410" s="158"/>
      <c r="C410" s="100" t="s">
        <v>8</v>
      </c>
      <c r="D410" s="111"/>
      <c r="E410" s="111"/>
      <c r="F410" s="111"/>
      <c r="G410" s="111"/>
      <c r="H410" s="111"/>
      <c r="I410" s="111"/>
      <c r="J410" s="111"/>
      <c r="K410" s="111"/>
      <c r="L410" s="111"/>
      <c r="M410" s="111"/>
      <c r="N410" s="111"/>
      <c r="O410" s="111"/>
      <c r="P410" s="110"/>
      <c r="Q410" s="128"/>
      <c r="R410" s="133"/>
    </row>
    <row r="411" spans="1:18">
      <c r="A411" s="178"/>
      <c r="B411" s="158"/>
      <c r="C411" s="100" t="s">
        <v>9</v>
      </c>
      <c r="D411" s="111">
        <f>'приложение 9'!H357+'приложение 9'!H358+'приложение 9'!H359</f>
        <v>2083750</v>
      </c>
      <c r="E411" s="111">
        <f>'приложение 9'!I357+'приложение 9'!I358+'приложение 9'!I359</f>
        <v>2075558.1</v>
      </c>
      <c r="F411" s="111">
        <f>'приложение 9'!J357+'приложение 9'!J358+'приложение 9'!J359</f>
        <v>614726.68999999994</v>
      </c>
      <c r="G411" s="111">
        <f>'приложение 9'!K357+'приложение 9'!K358+'приложение 9'!K359</f>
        <v>603165.40999999992</v>
      </c>
      <c r="H411" s="111">
        <f>'приложение 9'!L357+'приложение 9'!L358+'приложение 9'!L359</f>
        <v>1379572.0099999998</v>
      </c>
      <c r="I411" s="111">
        <f>'приложение 9'!M357+'приложение 9'!M358+'приложение 9'!M359</f>
        <v>1379533.04</v>
      </c>
      <c r="J411" s="111">
        <f>'приложение 9'!N357+'приложение 9'!N358+'приложение 9'!N359</f>
        <v>2046413.1300000001</v>
      </c>
      <c r="K411" s="111">
        <f>'приложение 9'!O357+'приложение 9'!O358+'приложение 9'!O359</f>
        <v>2046165.6600000001</v>
      </c>
      <c r="L411" s="111">
        <f>'приложение 9'!P357+'приложение 9'!P358+'приложение 9'!P359</f>
        <v>2960656</v>
      </c>
      <c r="M411" s="111">
        <f>'приложение 9'!Q357+'приложение 9'!Q358+'приложение 9'!Q359</f>
        <v>2951497.35</v>
      </c>
      <c r="N411" s="111">
        <f>'приложение 9'!R356</f>
        <v>2960812</v>
      </c>
      <c r="O411" s="111">
        <f>'приложение 9'!S356</f>
        <v>2960812</v>
      </c>
      <c r="P411" s="110"/>
      <c r="Q411" s="128">
        <f t="shared" si="82"/>
        <v>2960.6559999999999</v>
      </c>
      <c r="R411" s="133">
        <f t="shared" si="83"/>
        <v>2951.4973500000001</v>
      </c>
    </row>
    <row r="412" spans="1:18">
      <c r="A412" s="178"/>
      <c r="B412" s="158"/>
      <c r="C412" s="100" t="s">
        <v>10</v>
      </c>
      <c r="D412" s="111"/>
      <c r="E412" s="111"/>
      <c r="F412" s="111"/>
      <c r="G412" s="111"/>
      <c r="H412" s="111"/>
      <c r="I412" s="111"/>
      <c r="J412" s="111"/>
      <c r="K412" s="111"/>
      <c r="L412" s="111"/>
      <c r="M412" s="111"/>
      <c r="N412" s="111"/>
      <c r="O412" s="111"/>
      <c r="P412" s="110"/>
      <c r="Q412" s="128"/>
      <c r="R412" s="133"/>
    </row>
    <row r="413" spans="1:18" ht="22.5" customHeight="1">
      <c r="A413" s="178"/>
      <c r="B413" s="158"/>
      <c r="C413" s="100" t="s">
        <v>11</v>
      </c>
      <c r="D413" s="111"/>
      <c r="E413" s="111"/>
      <c r="F413" s="111"/>
      <c r="G413" s="111"/>
      <c r="H413" s="111"/>
      <c r="I413" s="111"/>
      <c r="J413" s="111"/>
      <c r="K413" s="111"/>
      <c r="L413" s="111"/>
      <c r="M413" s="111"/>
      <c r="N413" s="111"/>
      <c r="O413" s="111"/>
      <c r="P413" s="110"/>
      <c r="Q413" s="128"/>
      <c r="R413" s="133"/>
    </row>
    <row r="414" spans="1:18">
      <c r="A414" s="179"/>
      <c r="B414" s="159"/>
      <c r="C414" s="100" t="s">
        <v>12</v>
      </c>
      <c r="D414" s="111"/>
      <c r="E414" s="111"/>
      <c r="F414" s="111"/>
      <c r="G414" s="111"/>
      <c r="H414" s="111"/>
      <c r="I414" s="111"/>
      <c r="J414" s="111"/>
      <c r="K414" s="111"/>
      <c r="L414" s="111"/>
      <c r="M414" s="111"/>
      <c r="N414" s="111"/>
      <c r="O414" s="111"/>
      <c r="P414" s="110"/>
      <c r="Q414" s="128"/>
      <c r="R414" s="133"/>
    </row>
    <row r="415" spans="1:18" ht="14.25" customHeight="1">
      <c r="A415" s="177" t="s">
        <v>634</v>
      </c>
      <c r="B415" s="157" t="s">
        <v>427</v>
      </c>
      <c r="C415" s="100" t="s">
        <v>5</v>
      </c>
      <c r="D415" s="111">
        <f t="shared" ref="D415:O415" si="86">SUM(D417:D422)</f>
        <v>2700</v>
      </c>
      <c r="E415" s="111">
        <f t="shared" si="86"/>
        <v>2700</v>
      </c>
      <c r="F415" s="111">
        <f t="shared" si="86"/>
        <v>159</v>
      </c>
      <c r="G415" s="111">
        <f t="shared" si="86"/>
        <v>159</v>
      </c>
      <c r="H415" s="111">
        <f t="shared" si="86"/>
        <v>159</v>
      </c>
      <c r="I415" s="111">
        <f t="shared" si="86"/>
        <v>159</v>
      </c>
      <c r="J415" s="111">
        <f t="shared" si="86"/>
        <v>159</v>
      </c>
      <c r="K415" s="111">
        <f t="shared" si="86"/>
        <v>159</v>
      </c>
      <c r="L415" s="111">
        <f t="shared" si="86"/>
        <v>159</v>
      </c>
      <c r="M415" s="111">
        <f t="shared" si="86"/>
        <v>159</v>
      </c>
      <c r="N415" s="111">
        <f t="shared" si="86"/>
        <v>0</v>
      </c>
      <c r="O415" s="111">
        <f t="shared" si="86"/>
        <v>0</v>
      </c>
      <c r="P415" s="110"/>
      <c r="Q415" s="128">
        <f t="shared" si="82"/>
        <v>0.159</v>
      </c>
      <c r="R415" s="133">
        <f t="shared" si="83"/>
        <v>0.159</v>
      </c>
    </row>
    <row r="416" spans="1:18" ht="22.5" customHeight="1">
      <c r="A416" s="178"/>
      <c r="B416" s="158"/>
      <c r="C416" s="100" t="s">
        <v>6</v>
      </c>
      <c r="D416" s="111"/>
      <c r="E416" s="111"/>
      <c r="F416" s="111"/>
      <c r="G416" s="111"/>
      <c r="H416" s="111"/>
      <c r="I416" s="111"/>
      <c r="J416" s="111"/>
      <c r="K416" s="111"/>
      <c r="L416" s="111"/>
      <c r="M416" s="111"/>
      <c r="N416" s="111"/>
      <c r="O416" s="111"/>
      <c r="P416" s="110"/>
      <c r="Q416" s="128"/>
      <c r="R416" s="133"/>
    </row>
    <row r="417" spans="1:18">
      <c r="A417" s="178"/>
      <c r="B417" s="158"/>
      <c r="C417" s="100" t="s">
        <v>7</v>
      </c>
      <c r="D417" s="111"/>
      <c r="E417" s="111"/>
      <c r="F417" s="111"/>
      <c r="G417" s="111"/>
      <c r="H417" s="111"/>
      <c r="I417" s="111"/>
      <c r="J417" s="111"/>
      <c r="K417" s="111"/>
      <c r="L417" s="111"/>
      <c r="M417" s="111"/>
      <c r="N417" s="111"/>
      <c r="O417" s="111"/>
      <c r="P417" s="110"/>
      <c r="Q417" s="128"/>
      <c r="R417" s="133"/>
    </row>
    <row r="418" spans="1:18" ht="22.5" customHeight="1">
      <c r="A418" s="178"/>
      <c r="B418" s="158"/>
      <c r="C418" s="100" t="s">
        <v>8</v>
      </c>
      <c r="D418" s="111"/>
      <c r="E418" s="111"/>
      <c r="F418" s="111"/>
      <c r="G418" s="111"/>
      <c r="H418" s="111"/>
      <c r="I418" s="111"/>
      <c r="J418" s="111"/>
      <c r="K418" s="111"/>
      <c r="L418" s="111"/>
      <c r="M418" s="111"/>
      <c r="N418" s="111"/>
      <c r="O418" s="111"/>
      <c r="P418" s="110"/>
      <c r="Q418" s="128"/>
      <c r="R418" s="133"/>
    </row>
    <row r="419" spans="1:18">
      <c r="A419" s="178"/>
      <c r="B419" s="158"/>
      <c r="C419" s="100" t="s">
        <v>9</v>
      </c>
      <c r="D419" s="111">
        <f>'приложение 9'!H361</f>
        <v>2700</v>
      </c>
      <c r="E419" s="111">
        <f>'приложение 9'!I361</f>
        <v>2700</v>
      </c>
      <c r="F419" s="111">
        <f>'приложение 9'!J361</f>
        <v>159</v>
      </c>
      <c r="G419" s="111">
        <f>'приложение 9'!K361</f>
        <v>159</v>
      </c>
      <c r="H419" s="111">
        <f>'приложение 9'!L361</f>
        <v>159</v>
      </c>
      <c r="I419" s="111">
        <f>'приложение 9'!M361</f>
        <v>159</v>
      </c>
      <c r="J419" s="111">
        <f>'приложение 9'!N361</f>
        <v>159</v>
      </c>
      <c r="K419" s="111">
        <f>'приложение 9'!O361</f>
        <v>159</v>
      </c>
      <c r="L419" s="111">
        <f>'приложение 9'!P361</f>
        <v>159</v>
      </c>
      <c r="M419" s="111">
        <f>'приложение 9'!Q361</f>
        <v>159</v>
      </c>
      <c r="N419" s="111">
        <v>0</v>
      </c>
      <c r="O419" s="111">
        <v>0</v>
      </c>
      <c r="P419" s="110"/>
      <c r="Q419" s="128">
        <f t="shared" si="82"/>
        <v>0.159</v>
      </c>
      <c r="R419" s="133">
        <f t="shared" si="83"/>
        <v>0.159</v>
      </c>
    </row>
    <row r="420" spans="1:18" ht="22.5" customHeight="1">
      <c r="A420" s="178"/>
      <c r="B420" s="158"/>
      <c r="C420" s="100" t="s">
        <v>10</v>
      </c>
      <c r="D420" s="111"/>
      <c r="E420" s="111"/>
      <c r="F420" s="111"/>
      <c r="G420" s="111"/>
      <c r="H420" s="111"/>
      <c r="I420" s="111"/>
      <c r="J420" s="111"/>
      <c r="K420" s="111"/>
      <c r="L420" s="111"/>
      <c r="M420" s="111"/>
      <c r="N420" s="111"/>
      <c r="O420" s="111"/>
      <c r="P420" s="110"/>
      <c r="Q420" s="128"/>
      <c r="R420" s="133"/>
    </row>
    <row r="421" spans="1:18">
      <c r="A421" s="178"/>
      <c r="B421" s="158"/>
      <c r="C421" s="100" t="s">
        <v>11</v>
      </c>
      <c r="D421" s="111"/>
      <c r="E421" s="111"/>
      <c r="F421" s="111"/>
      <c r="G421" s="111"/>
      <c r="H421" s="111"/>
      <c r="I421" s="111"/>
      <c r="J421" s="111"/>
      <c r="K421" s="111"/>
      <c r="L421" s="111"/>
      <c r="M421" s="111"/>
      <c r="N421" s="111"/>
      <c r="O421" s="111"/>
      <c r="P421" s="110"/>
      <c r="Q421" s="128"/>
      <c r="R421" s="133"/>
    </row>
    <row r="422" spans="1:18">
      <c r="A422" s="179"/>
      <c r="B422" s="159"/>
      <c r="C422" s="100" t="s">
        <v>12</v>
      </c>
      <c r="D422" s="111"/>
      <c r="E422" s="111"/>
      <c r="F422" s="111"/>
      <c r="G422" s="111"/>
      <c r="H422" s="111"/>
      <c r="I422" s="111"/>
      <c r="J422" s="111"/>
      <c r="K422" s="111"/>
      <c r="L422" s="111"/>
      <c r="M422" s="111"/>
      <c r="N422" s="111"/>
      <c r="O422" s="111"/>
      <c r="P422" s="110"/>
      <c r="Q422" s="128"/>
      <c r="R422" s="133"/>
    </row>
    <row r="423" spans="1:18" ht="14.25" customHeight="1">
      <c r="A423" s="177" t="s">
        <v>651</v>
      </c>
      <c r="B423" s="157" t="s">
        <v>650</v>
      </c>
      <c r="C423" s="100" t="s">
        <v>5</v>
      </c>
      <c r="D423" s="111">
        <f t="shared" ref="D423:O423" si="87">SUM(D425:D430)</f>
        <v>20000</v>
      </c>
      <c r="E423" s="111">
        <f t="shared" si="87"/>
        <v>20000</v>
      </c>
      <c r="F423" s="111">
        <f t="shared" si="87"/>
        <v>0</v>
      </c>
      <c r="G423" s="111">
        <f t="shared" si="87"/>
        <v>0</v>
      </c>
      <c r="H423" s="111">
        <f t="shared" si="87"/>
        <v>0</v>
      </c>
      <c r="I423" s="111">
        <f t="shared" si="87"/>
        <v>0</v>
      </c>
      <c r="J423" s="111">
        <f t="shared" si="87"/>
        <v>0</v>
      </c>
      <c r="K423" s="111">
        <f t="shared" si="87"/>
        <v>0</v>
      </c>
      <c r="L423" s="111">
        <f t="shared" si="87"/>
        <v>0</v>
      </c>
      <c r="M423" s="111">
        <f t="shared" si="87"/>
        <v>0</v>
      </c>
      <c r="N423" s="111">
        <f t="shared" si="87"/>
        <v>0</v>
      </c>
      <c r="O423" s="111">
        <f t="shared" si="87"/>
        <v>0</v>
      </c>
      <c r="P423" s="110"/>
      <c r="Q423" s="128">
        <f t="shared" si="82"/>
        <v>0</v>
      </c>
      <c r="R423" s="133">
        <f t="shared" si="83"/>
        <v>0</v>
      </c>
    </row>
    <row r="424" spans="1:18">
      <c r="A424" s="178"/>
      <c r="B424" s="158"/>
      <c r="C424" s="100" t="s">
        <v>6</v>
      </c>
      <c r="D424" s="111"/>
      <c r="E424" s="111"/>
      <c r="F424" s="111"/>
      <c r="G424" s="111"/>
      <c r="H424" s="111"/>
      <c r="I424" s="111"/>
      <c r="J424" s="111"/>
      <c r="K424" s="111"/>
      <c r="L424" s="111"/>
      <c r="M424" s="111"/>
      <c r="N424" s="111"/>
      <c r="O424" s="111"/>
      <c r="P424" s="110"/>
      <c r="Q424" s="128"/>
      <c r="R424" s="133"/>
    </row>
    <row r="425" spans="1:18">
      <c r="A425" s="178"/>
      <c r="B425" s="158"/>
      <c r="C425" s="100" t="s">
        <v>7</v>
      </c>
      <c r="D425" s="111"/>
      <c r="E425" s="111"/>
      <c r="F425" s="111"/>
      <c r="G425" s="111"/>
      <c r="H425" s="111"/>
      <c r="I425" s="111"/>
      <c r="J425" s="111"/>
      <c r="K425" s="111"/>
      <c r="L425" s="111"/>
      <c r="M425" s="111"/>
      <c r="N425" s="111"/>
      <c r="O425" s="111"/>
      <c r="P425" s="110"/>
      <c r="Q425" s="128"/>
      <c r="R425" s="133"/>
    </row>
    <row r="426" spans="1:18">
      <c r="A426" s="178"/>
      <c r="B426" s="158"/>
      <c r="C426" s="100" t="s">
        <v>8</v>
      </c>
      <c r="D426" s="111"/>
      <c r="E426" s="111"/>
      <c r="F426" s="111"/>
      <c r="G426" s="111"/>
      <c r="H426" s="111"/>
      <c r="I426" s="111"/>
      <c r="J426" s="111"/>
      <c r="K426" s="111"/>
      <c r="L426" s="111"/>
      <c r="M426" s="111"/>
      <c r="N426" s="111"/>
      <c r="O426" s="111"/>
      <c r="P426" s="110"/>
      <c r="Q426" s="128"/>
      <c r="R426" s="133"/>
    </row>
    <row r="427" spans="1:18" ht="22.5" customHeight="1">
      <c r="A427" s="178"/>
      <c r="B427" s="158"/>
      <c r="C427" s="100" t="s">
        <v>9</v>
      </c>
      <c r="D427" s="111">
        <f>'приложение 9'!H363+'приложение 9'!H364</f>
        <v>20000</v>
      </c>
      <c r="E427" s="111">
        <f>'приложение 9'!I363+'приложение 9'!I364</f>
        <v>20000</v>
      </c>
      <c r="F427" s="111">
        <f>'приложение 9'!J363+'приложение 9'!J364</f>
        <v>0</v>
      </c>
      <c r="G427" s="111">
        <f>'приложение 9'!K363+'приложение 9'!K364</f>
        <v>0</v>
      </c>
      <c r="H427" s="111">
        <f>'приложение 9'!L363+'приложение 9'!L364</f>
        <v>0</v>
      </c>
      <c r="I427" s="111">
        <f>'приложение 9'!M363+'приложение 9'!M364</f>
        <v>0</v>
      </c>
      <c r="J427" s="111">
        <f>'приложение 9'!N363+'приложение 9'!N364</f>
        <v>0</v>
      </c>
      <c r="K427" s="111">
        <f>'приложение 9'!O363+'приложение 9'!O364</f>
        <v>0</v>
      </c>
      <c r="L427" s="111">
        <f>'приложение 9'!P363+'приложение 9'!P364</f>
        <v>0</v>
      </c>
      <c r="M427" s="111">
        <f>'приложение 9'!Q363+'приложение 9'!Q364</f>
        <v>0</v>
      </c>
      <c r="N427" s="111">
        <v>0</v>
      </c>
      <c r="O427" s="111">
        <v>0</v>
      </c>
      <c r="P427" s="110"/>
      <c r="Q427" s="128">
        <f t="shared" si="82"/>
        <v>0</v>
      </c>
      <c r="R427" s="133">
        <f t="shared" si="83"/>
        <v>0</v>
      </c>
    </row>
    <row r="428" spans="1:18">
      <c r="A428" s="178"/>
      <c r="B428" s="158"/>
      <c r="C428" s="100" t="s">
        <v>10</v>
      </c>
      <c r="D428" s="111"/>
      <c r="E428" s="111"/>
      <c r="F428" s="111"/>
      <c r="G428" s="111"/>
      <c r="H428" s="111"/>
      <c r="I428" s="111"/>
      <c r="J428" s="111"/>
      <c r="K428" s="111"/>
      <c r="L428" s="111"/>
      <c r="M428" s="111"/>
      <c r="N428" s="111"/>
      <c r="O428" s="111"/>
      <c r="P428" s="110"/>
      <c r="Q428" s="128"/>
      <c r="R428" s="133"/>
    </row>
    <row r="429" spans="1:18">
      <c r="A429" s="178"/>
      <c r="B429" s="158"/>
      <c r="C429" s="100" t="s">
        <v>11</v>
      </c>
      <c r="D429" s="111"/>
      <c r="E429" s="111"/>
      <c r="F429" s="111"/>
      <c r="G429" s="111"/>
      <c r="H429" s="111"/>
      <c r="I429" s="111"/>
      <c r="J429" s="111"/>
      <c r="K429" s="111"/>
      <c r="L429" s="111"/>
      <c r="M429" s="111"/>
      <c r="N429" s="111"/>
      <c r="O429" s="111"/>
      <c r="P429" s="110"/>
      <c r="Q429" s="128"/>
      <c r="R429" s="133"/>
    </row>
    <row r="430" spans="1:18" ht="33.75" customHeight="1">
      <c r="A430" s="179"/>
      <c r="B430" s="159"/>
      <c r="C430" s="100" t="s">
        <v>12</v>
      </c>
      <c r="D430" s="111"/>
      <c r="E430" s="111"/>
      <c r="F430" s="111"/>
      <c r="G430" s="111"/>
      <c r="H430" s="111"/>
      <c r="I430" s="111"/>
      <c r="J430" s="111"/>
      <c r="K430" s="111"/>
      <c r="L430" s="111"/>
      <c r="M430" s="111"/>
      <c r="N430" s="111"/>
      <c r="O430" s="111"/>
      <c r="P430" s="110"/>
      <c r="Q430" s="128"/>
      <c r="R430" s="133"/>
    </row>
    <row r="431" spans="1:18" ht="13.5" customHeight="1">
      <c r="A431" s="172" t="s">
        <v>630</v>
      </c>
      <c r="B431" s="155" t="s">
        <v>669</v>
      </c>
      <c r="C431" s="99" t="s">
        <v>5</v>
      </c>
      <c r="D431" s="121">
        <f>SUM(D433:D438)</f>
        <v>18464662.490000002</v>
      </c>
      <c r="E431" s="121">
        <f t="shared" ref="E431:O431" si="88">SUM(E433:E438)</f>
        <v>18335698.880000003</v>
      </c>
      <c r="F431" s="121">
        <f t="shared" si="88"/>
        <v>620998.52</v>
      </c>
      <c r="G431" s="121">
        <f t="shared" si="88"/>
        <v>548090.43000000005</v>
      </c>
      <c r="H431" s="121">
        <f t="shared" si="88"/>
        <v>1320396.3</v>
      </c>
      <c r="I431" s="121">
        <f t="shared" si="88"/>
        <v>1258691.25</v>
      </c>
      <c r="J431" s="121">
        <f t="shared" si="88"/>
        <v>1999494.08</v>
      </c>
      <c r="K431" s="121">
        <f t="shared" si="88"/>
        <v>1870770.88</v>
      </c>
      <c r="L431" s="121">
        <f t="shared" si="88"/>
        <v>3782492</v>
      </c>
      <c r="M431" s="121">
        <f t="shared" si="88"/>
        <v>3343348.15</v>
      </c>
      <c r="N431" s="121">
        <f t="shared" si="88"/>
        <v>4194134</v>
      </c>
      <c r="O431" s="121">
        <f t="shared" si="88"/>
        <v>4197334</v>
      </c>
      <c r="P431" s="116"/>
      <c r="Q431" s="129">
        <f t="shared" si="82"/>
        <v>3782.4920000000002</v>
      </c>
      <c r="R431" s="131">
        <f t="shared" si="83"/>
        <v>3343.3481499999998</v>
      </c>
    </row>
    <row r="432" spans="1:18">
      <c r="A432" s="173"/>
      <c r="B432" s="155"/>
      <c r="C432" s="99" t="s">
        <v>6</v>
      </c>
      <c r="D432" s="117"/>
      <c r="E432" s="117"/>
      <c r="F432" s="118"/>
      <c r="G432" s="118"/>
      <c r="H432" s="118"/>
      <c r="I432" s="118"/>
      <c r="J432" s="118"/>
      <c r="K432" s="118"/>
      <c r="L432" s="118"/>
      <c r="M432" s="118"/>
      <c r="N432" s="118"/>
      <c r="O432" s="118"/>
      <c r="P432" s="116"/>
      <c r="Q432" s="127"/>
      <c r="R432" s="132"/>
    </row>
    <row r="433" spans="1:18" ht="18" customHeight="1">
      <c r="A433" s="173"/>
      <c r="B433" s="155"/>
      <c r="C433" s="99" t="s">
        <v>7</v>
      </c>
      <c r="D433" s="62">
        <f>D441+D449+D457+D465+D473+D481+D489</f>
        <v>2036821.18</v>
      </c>
      <c r="E433" s="62">
        <f t="shared" ref="E433:O433" si="89">E441+E449+E457+E465+E473+E481+E489</f>
        <v>1999843.22</v>
      </c>
      <c r="F433" s="62">
        <f t="shared" si="89"/>
        <v>0</v>
      </c>
      <c r="G433" s="62">
        <f t="shared" si="89"/>
        <v>0</v>
      </c>
      <c r="H433" s="62">
        <f t="shared" si="89"/>
        <v>0</v>
      </c>
      <c r="I433" s="62">
        <f t="shared" si="89"/>
        <v>0</v>
      </c>
      <c r="J433" s="62">
        <f t="shared" si="89"/>
        <v>0</v>
      </c>
      <c r="K433" s="62">
        <f t="shared" si="89"/>
        <v>0</v>
      </c>
      <c r="L433" s="62">
        <f t="shared" si="89"/>
        <v>0</v>
      </c>
      <c r="M433" s="62">
        <f t="shared" si="89"/>
        <v>0</v>
      </c>
      <c r="N433" s="62">
        <f t="shared" si="89"/>
        <v>6900</v>
      </c>
      <c r="O433" s="62">
        <f t="shared" si="89"/>
        <v>600</v>
      </c>
      <c r="P433" s="116"/>
      <c r="Q433" s="127">
        <f t="shared" si="82"/>
        <v>0</v>
      </c>
      <c r="R433" s="132">
        <f t="shared" si="83"/>
        <v>0</v>
      </c>
    </row>
    <row r="434" spans="1:18">
      <c r="A434" s="173"/>
      <c r="B434" s="155"/>
      <c r="C434" s="99" t="s">
        <v>8</v>
      </c>
      <c r="D434" s="62">
        <f>D442+D450+D458+D466+D474+D482+D490</f>
        <v>15256488.310000001</v>
      </c>
      <c r="E434" s="62">
        <f t="shared" ref="E434:O434" si="90">E442+E450+E458+E466+E474+E482+E490</f>
        <v>15174291.560000001</v>
      </c>
      <c r="F434" s="62">
        <f t="shared" si="90"/>
        <v>597800</v>
      </c>
      <c r="G434" s="62">
        <f t="shared" si="90"/>
        <v>527939.80000000005</v>
      </c>
      <c r="H434" s="62">
        <f t="shared" si="90"/>
        <v>1262400</v>
      </c>
      <c r="I434" s="62">
        <f t="shared" si="90"/>
        <v>1202654.8700000001</v>
      </c>
      <c r="J434" s="62">
        <f t="shared" si="90"/>
        <v>1906700</v>
      </c>
      <c r="K434" s="62">
        <f t="shared" si="90"/>
        <v>1777978.1099999999</v>
      </c>
      <c r="L434" s="62">
        <f t="shared" si="90"/>
        <v>3573300</v>
      </c>
      <c r="M434" s="62">
        <f t="shared" si="90"/>
        <v>3154156.15</v>
      </c>
      <c r="N434" s="62">
        <f t="shared" si="90"/>
        <v>3315300</v>
      </c>
      <c r="O434" s="62">
        <f t="shared" si="90"/>
        <v>3324800</v>
      </c>
      <c r="P434" s="116"/>
      <c r="Q434" s="127">
        <f t="shared" si="82"/>
        <v>3573.3</v>
      </c>
      <c r="R434" s="132">
        <f t="shared" si="83"/>
        <v>3154.1561499999998</v>
      </c>
    </row>
    <row r="435" spans="1:18">
      <c r="A435" s="173"/>
      <c r="B435" s="155"/>
      <c r="C435" s="99" t="s">
        <v>9</v>
      </c>
      <c r="D435" s="62">
        <f>D443+D451+D459+D467+D475+D483+D491</f>
        <v>1171353</v>
      </c>
      <c r="E435" s="62">
        <f t="shared" ref="E435:O435" si="91">E443+E451+E459+E467+E475+E483+E491</f>
        <v>1161564.1000000001</v>
      </c>
      <c r="F435" s="62">
        <f t="shared" si="91"/>
        <v>23198.519999999997</v>
      </c>
      <c r="G435" s="62">
        <f t="shared" si="91"/>
        <v>20150.629999999997</v>
      </c>
      <c r="H435" s="62">
        <f t="shared" si="91"/>
        <v>57996.3</v>
      </c>
      <c r="I435" s="62">
        <f t="shared" si="91"/>
        <v>56036.380000000005</v>
      </c>
      <c r="J435" s="62">
        <f t="shared" si="91"/>
        <v>92794.079999999987</v>
      </c>
      <c r="K435" s="62">
        <f t="shared" si="91"/>
        <v>92792.76999999999</v>
      </c>
      <c r="L435" s="62">
        <f t="shared" si="91"/>
        <v>209192</v>
      </c>
      <c r="M435" s="62">
        <f t="shared" si="91"/>
        <v>189192</v>
      </c>
      <c r="N435" s="62">
        <f t="shared" si="91"/>
        <v>871934</v>
      </c>
      <c r="O435" s="62">
        <f t="shared" si="91"/>
        <v>871934</v>
      </c>
      <c r="P435" s="116"/>
      <c r="Q435" s="127">
        <f t="shared" si="82"/>
        <v>209.19200000000001</v>
      </c>
      <c r="R435" s="132">
        <f t="shared" si="83"/>
        <v>189.19200000000001</v>
      </c>
    </row>
    <row r="436" spans="1:18">
      <c r="A436" s="173"/>
      <c r="B436" s="155"/>
      <c r="C436" s="99" t="s">
        <v>10</v>
      </c>
      <c r="D436" s="118"/>
      <c r="E436" s="118"/>
      <c r="F436" s="118"/>
      <c r="G436" s="118"/>
      <c r="H436" s="118"/>
      <c r="I436" s="118"/>
      <c r="J436" s="118"/>
      <c r="K436" s="118"/>
      <c r="L436" s="118"/>
      <c r="M436" s="118"/>
      <c r="N436" s="118"/>
      <c r="O436" s="118"/>
      <c r="P436" s="116"/>
      <c r="Q436" s="127"/>
      <c r="R436" s="132"/>
    </row>
    <row r="437" spans="1:18" ht="22.5" customHeight="1">
      <c r="A437" s="173"/>
      <c r="B437" s="155"/>
      <c r="C437" s="99" t="s">
        <v>11</v>
      </c>
      <c r="D437" s="118"/>
      <c r="E437" s="118"/>
      <c r="F437" s="118"/>
      <c r="G437" s="118"/>
      <c r="H437" s="118"/>
      <c r="I437" s="118"/>
      <c r="J437" s="118"/>
      <c r="K437" s="118"/>
      <c r="L437" s="118"/>
      <c r="M437" s="118"/>
      <c r="N437" s="118"/>
      <c r="O437" s="118"/>
      <c r="P437" s="116"/>
      <c r="Q437" s="127"/>
      <c r="R437" s="132"/>
    </row>
    <row r="438" spans="1:18">
      <c r="A438" s="174"/>
      <c r="B438" s="155"/>
      <c r="C438" s="99" t="s">
        <v>12</v>
      </c>
      <c r="D438" s="118"/>
      <c r="E438" s="118"/>
      <c r="F438" s="118"/>
      <c r="G438" s="118"/>
      <c r="H438" s="118"/>
      <c r="I438" s="118"/>
      <c r="J438" s="118"/>
      <c r="K438" s="118"/>
      <c r="L438" s="118"/>
      <c r="M438" s="118"/>
      <c r="N438" s="118"/>
      <c r="O438" s="118"/>
      <c r="P438" s="116"/>
      <c r="Q438" s="127"/>
      <c r="R438" s="132"/>
    </row>
    <row r="439" spans="1:18" ht="16.5" customHeight="1">
      <c r="A439" s="177" t="s">
        <v>505</v>
      </c>
      <c r="B439" s="157" t="s">
        <v>429</v>
      </c>
      <c r="C439" s="100" t="s">
        <v>5</v>
      </c>
      <c r="D439" s="111">
        <f t="shared" ref="D439:O439" si="92">SUM(D441:D446)</f>
        <v>2632100</v>
      </c>
      <c r="E439" s="111">
        <f t="shared" si="92"/>
        <v>2631553.65</v>
      </c>
      <c r="F439" s="111">
        <f t="shared" si="92"/>
        <v>597800</v>
      </c>
      <c r="G439" s="111">
        <f t="shared" si="92"/>
        <v>527939.80000000005</v>
      </c>
      <c r="H439" s="111">
        <f t="shared" si="92"/>
        <v>1245600</v>
      </c>
      <c r="I439" s="111">
        <f t="shared" si="92"/>
        <v>1185854.8700000001</v>
      </c>
      <c r="J439" s="111">
        <f t="shared" si="92"/>
        <v>1881400</v>
      </c>
      <c r="K439" s="111">
        <f t="shared" si="92"/>
        <v>1755118.22</v>
      </c>
      <c r="L439" s="111">
        <f t="shared" si="92"/>
        <v>2745300</v>
      </c>
      <c r="M439" s="111">
        <f t="shared" si="92"/>
        <v>2739884.77</v>
      </c>
      <c r="N439" s="111">
        <f t="shared" si="92"/>
        <v>2512800</v>
      </c>
      <c r="O439" s="111">
        <f t="shared" si="92"/>
        <v>2524400</v>
      </c>
      <c r="P439" s="110"/>
      <c r="Q439" s="128">
        <f t="shared" si="82"/>
        <v>2745.3</v>
      </c>
      <c r="R439" s="133">
        <f t="shared" si="83"/>
        <v>2739.8847700000001</v>
      </c>
    </row>
    <row r="440" spans="1:18" ht="22.5" customHeight="1">
      <c r="A440" s="178"/>
      <c r="B440" s="158"/>
      <c r="C440" s="100" t="s">
        <v>6</v>
      </c>
      <c r="D440" s="111"/>
      <c r="E440" s="111"/>
      <c r="F440" s="111"/>
      <c r="G440" s="111"/>
      <c r="H440" s="111"/>
      <c r="I440" s="111"/>
      <c r="J440" s="111"/>
      <c r="K440" s="111"/>
      <c r="L440" s="111"/>
      <c r="M440" s="111"/>
      <c r="N440" s="111"/>
      <c r="O440" s="111"/>
      <c r="P440" s="110"/>
      <c r="Q440" s="128"/>
      <c r="R440" s="133"/>
    </row>
    <row r="441" spans="1:18">
      <c r="A441" s="178"/>
      <c r="B441" s="158"/>
      <c r="C441" s="100" t="s">
        <v>7</v>
      </c>
      <c r="D441" s="111"/>
      <c r="E441" s="111"/>
      <c r="F441" s="111"/>
      <c r="G441" s="111"/>
      <c r="H441" s="111"/>
      <c r="I441" s="111"/>
      <c r="J441" s="111"/>
      <c r="K441" s="111"/>
      <c r="L441" s="111"/>
      <c r="M441" s="111"/>
      <c r="N441" s="111"/>
      <c r="O441" s="111"/>
      <c r="P441" s="110"/>
      <c r="Q441" s="128"/>
      <c r="R441" s="133"/>
    </row>
    <row r="442" spans="1:18">
      <c r="A442" s="178"/>
      <c r="B442" s="158"/>
      <c r="C442" s="100" t="s">
        <v>8</v>
      </c>
      <c r="D442" s="111">
        <f>'приложение 9'!H369+'приложение 9'!H370+'приложение 9'!H371+'приложение 9'!H372</f>
        <v>2632100</v>
      </c>
      <c r="E442" s="111">
        <f>'приложение 9'!I369+'приложение 9'!I370+'приложение 9'!I371+'приложение 9'!I372</f>
        <v>2631553.65</v>
      </c>
      <c r="F442" s="111">
        <f>'приложение 9'!J369+'приложение 9'!J370+'приложение 9'!J371+'приложение 9'!J372</f>
        <v>597800</v>
      </c>
      <c r="G442" s="111">
        <f>'приложение 9'!K369+'приложение 9'!K370+'приложение 9'!K371+'приложение 9'!K372</f>
        <v>527939.80000000005</v>
      </c>
      <c r="H442" s="111">
        <f>'приложение 9'!L369+'приложение 9'!L370+'приложение 9'!L371+'приложение 9'!L372</f>
        <v>1245600</v>
      </c>
      <c r="I442" s="111">
        <f>'приложение 9'!M369+'приложение 9'!M370+'приложение 9'!M371+'приложение 9'!M372</f>
        <v>1185854.8700000001</v>
      </c>
      <c r="J442" s="111">
        <f>'приложение 9'!N369+'приложение 9'!N370+'приложение 9'!N371+'приложение 9'!N372</f>
        <v>1881400</v>
      </c>
      <c r="K442" s="111">
        <f>'приложение 9'!O369+'приложение 9'!O370+'приложение 9'!O371+'приложение 9'!O372</f>
        <v>1755118.22</v>
      </c>
      <c r="L442" s="111">
        <f>'приложение 9'!P369+'приложение 9'!P370+'приложение 9'!P371+'приложение 9'!P372</f>
        <v>2745300</v>
      </c>
      <c r="M442" s="111">
        <f>'приложение 9'!Q369+'приложение 9'!Q370+'приложение 9'!Q371+'приложение 9'!Q372</f>
        <v>2739884.77</v>
      </c>
      <c r="N442" s="111">
        <f>'приложение 9'!R368</f>
        <v>2512800</v>
      </c>
      <c r="O442" s="111">
        <f>'приложение 9'!S368</f>
        <v>2524400</v>
      </c>
      <c r="P442" s="110"/>
      <c r="Q442" s="128">
        <f t="shared" si="82"/>
        <v>2745.3</v>
      </c>
      <c r="R442" s="133">
        <f t="shared" si="83"/>
        <v>2739.8847700000001</v>
      </c>
    </row>
    <row r="443" spans="1:18">
      <c r="A443" s="178"/>
      <c r="B443" s="158"/>
      <c r="C443" s="100" t="s">
        <v>9</v>
      </c>
      <c r="D443" s="111"/>
      <c r="E443" s="111"/>
      <c r="F443" s="111"/>
      <c r="G443" s="111"/>
      <c r="H443" s="111"/>
      <c r="I443" s="111"/>
      <c r="J443" s="111"/>
      <c r="K443" s="111"/>
      <c r="L443" s="111"/>
      <c r="M443" s="111"/>
      <c r="N443" s="111"/>
      <c r="O443" s="111"/>
      <c r="P443" s="110"/>
      <c r="Q443" s="128"/>
      <c r="R443" s="133"/>
    </row>
    <row r="444" spans="1:18">
      <c r="A444" s="178"/>
      <c r="B444" s="158"/>
      <c r="C444" s="100" t="s">
        <v>10</v>
      </c>
      <c r="D444" s="111"/>
      <c r="E444" s="111"/>
      <c r="F444" s="111"/>
      <c r="G444" s="111"/>
      <c r="H444" s="111"/>
      <c r="I444" s="111"/>
      <c r="J444" s="111"/>
      <c r="K444" s="111"/>
      <c r="L444" s="111"/>
      <c r="M444" s="111"/>
      <c r="N444" s="111"/>
      <c r="O444" s="111"/>
      <c r="P444" s="110"/>
      <c r="Q444" s="128"/>
      <c r="R444" s="133"/>
    </row>
    <row r="445" spans="1:18" ht="22.5" customHeight="1">
      <c r="A445" s="178"/>
      <c r="B445" s="158"/>
      <c r="C445" s="100" t="s">
        <v>11</v>
      </c>
      <c r="D445" s="111"/>
      <c r="E445" s="111"/>
      <c r="F445" s="111"/>
      <c r="G445" s="111"/>
      <c r="H445" s="111"/>
      <c r="I445" s="111"/>
      <c r="J445" s="111"/>
      <c r="K445" s="111"/>
      <c r="L445" s="111"/>
      <c r="M445" s="111"/>
      <c r="N445" s="111"/>
      <c r="O445" s="111"/>
      <c r="P445" s="110"/>
      <c r="Q445" s="128"/>
      <c r="R445" s="133"/>
    </row>
    <row r="446" spans="1:18" ht="20.25" customHeight="1">
      <c r="A446" s="179"/>
      <c r="B446" s="159"/>
      <c r="C446" s="100" t="s">
        <v>12</v>
      </c>
      <c r="D446" s="112"/>
      <c r="E446" s="112"/>
      <c r="F446" s="111"/>
      <c r="G446" s="111"/>
      <c r="H446" s="111"/>
      <c r="I446" s="111"/>
      <c r="J446" s="111"/>
      <c r="K446" s="111"/>
      <c r="L446" s="111"/>
      <c r="M446" s="111"/>
      <c r="N446" s="111"/>
      <c r="O446" s="111"/>
      <c r="P446" s="110"/>
      <c r="Q446" s="128"/>
      <c r="R446" s="133"/>
    </row>
    <row r="447" spans="1:18" ht="16.5" customHeight="1">
      <c r="A447" s="177" t="s">
        <v>506</v>
      </c>
      <c r="B447" s="157" t="s">
        <v>87</v>
      </c>
      <c r="C447" s="100" t="s">
        <v>5</v>
      </c>
      <c r="D447" s="111">
        <f t="shared" ref="D447:O447" si="93">SUM(D449:D454)</f>
        <v>636200</v>
      </c>
      <c r="E447" s="111">
        <f t="shared" si="93"/>
        <v>599474.78</v>
      </c>
      <c r="F447" s="111">
        <f t="shared" si="93"/>
        <v>0</v>
      </c>
      <c r="G447" s="111">
        <f t="shared" si="93"/>
        <v>0</v>
      </c>
      <c r="H447" s="111">
        <f t="shared" si="93"/>
        <v>0</v>
      </c>
      <c r="I447" s="111">
        <f t="shared" si="93"/>
        <v>0</v>
      </c>
      <c r="J447" s="111">
        <f t="shared" si="93"/>
        <v>0</v>
      </c>
      <c r="K447" s="111">
        <f t="shared" si="93"/>
        <v>0</v>
      </c>
      <c r="L447" s="111">
        <f t="shared" si="93"/>
        <v>800200</v>
      </c>
      <c r="M447" s="111">
        <f t="shared" si="93"/>
        <v>386471.38</v>
      </c>
      <c r="N447" s="111">
        <f t="shared" si="93"/>
        <v>800200</v>
      </c>
      <c r="O447" s="111">
        <f t="shared" si="93"/>
        <v>800200</v>
      </c>
      <c r="P447" s="110"/>
      <c r="Q447" s="128">
        <f t="shared" si="82"/>
        <v>800.2</v>
      </c>
      <c r="R447" s="133">
        <f t="shared" si="83"/>
        <v>386.47138000000001</v>
      </c>
    </row>
    <row r="448" spans="1:18">
      <c r="A448" s="178"/>
      <c r="B448" s="158"/>
      <c r="C448" s="100" t="s">
        <v>6</v>
      </c>
      <c r="D448" s="111"/>
      <c r="E448" s="111"/>
      <c r="F448" s="111"/>
      <c r="G448" s="111"/>
      <c r="H448" s="111"/>
      <c r="I448" s="111"/>
      <c r="J448" s="111"/>
      <c r="K448" s="111"/>
      <c r="L448" s="111"/>
      <c r="M448" s="111"/>
      <c r="N448" s="111"/>
      <c r="O448" s="111"/>
      <c r="P448" s="110"/>
      <c r="Q448" s="128"/>
      <c r="R448" s="133"/>
    </row>
    <row r="449" spans="1:18">
      <c r="A449" s="178"/>
      <c r="B449" s="158"/>
      <c r="C449" s="100" t="s">
        <v>7</v>
      </c>
      <c r="D449" s="111"/>
      <c r="E449" s="111"/>
      <c r="F449" s="111"/>
      <c r="G449" s="111"/>
      <c r="H449" s="111"/>
      <c r="I449" s="111"/>
      <c r="J449" s="111"/>
      <c r="K449" s="111"/>
      <c r="L449" s="111"/>
      <c r="M449" s="111"/>
      <c r="N449" s="111"/>
      <c r="O449" s="111"/>
      <c r="P449" s="110"/>
      <c r="Q449" s="128"/>
      <c r="R449" s="133"/>
    </row>
    <row r="450" spans="1:18" ht="22.5" customHeight="1">
      <c r="A450" s="178"/>
      <c r="B450" s="158"/>
      <c r="C450" s="100" t="s">
        <v>8</v>
      </c>
      <c r="D450" s="111">
        <f>'приложение 9'!H374</f>
        <v>636200</v>
      </c>
      <c r="E450" s="111">
        <f>'приложение 9'!I374</f>
        <v>599474.78</v>
      </c>
      <c r="F450" s="111">
        <f>'приложение 9'!J374</f>
        <v>0</v>
      </c>
      <c r="G450" s="111">
        <f>'приложение 9'!K374</f>
        <v>0</v>
      </c>
      <c r="H450" s="111">
        <f>'приложение 9'!L374</f>
        <v>0</v>
      </c>
      <c r="I450" s="111">
        <f>'приложение 9'!M374</f>
        <v>0</v>
      </c>
      <c r="J450" s="111">
        <f>'приложение 9'!N374</f>
        <v>0</v>
      </c>
      <c r="K450" s="111">
        <f>'приложение 9'!O374</f>
        <v>0</v>
      </c>
      <c r="L450" s="111">
        <f>'приложение 9'!P374</f>
        <v>800200</v>
      </c>
      <c r="M450" s="111">
        <f>'приложение 9'!Q374</f>
        <v>386471.38</v>
      </c>
      <c r="N450" s="111">
        <f>'приложение 9'!R373</f>
        <v>800200</v>
      </c>
      <c r="O450" s="111">
        <f>'приложение 9'!S373</f>
        <v>800200</v>
      </c>
      <c r="P450" s="110"/>
      <c r="Q450" s="128">
        <f t="shared" si="82"/>
        <v>800.2</v>
      </c>
      <c r="R450" s="133">
        <f t="shared" si="83"/>
        <v>386.47138000000001</v>
      </c>
    </row>
    <row r="451" spans="1:18">
      <c r="A451" s="178"/>
      <c r="B451" s="158"/>
      <c r="C451" s="100" t="s">
        <v>9</v>
      </c>
      <c r="D451" s="111"/>
      <c r="E451" s="111"/>
      <c r="F451" s="111"/>
      <c r="G451" s="111"/>
      <c r="H451" s="111"/>
      <c r="I451" s="111"/>
      <c r="J451" s="111"/>
      <c r="K451" s="111"/>
      <c r="L451" s="111"/>
      <c r="M451" s="111"/>
      <c r="N451" s="111"/>
      <c r="O451" s="111"/>
      <c r="P451" s="110"/>
      <c r="Q451" s="128"/>
      <c r="R451" s="133"/>
    </row>
    <row r="452" spans="1:18" ht="22.5" customHeight="1">
      <c r="A452" s="178"/>
      <c r="B452" s="158"/>
      <c r="C452" s="100" t="s">
        <v>10</v>
      </c>
      <c r="D452" s="111"/>
      <c r="E452" s="111"/>
      <c r="F452" s="111"/>
      <c r="G452" s="111"/>
      <c r="H452" s="111"/>
      <c r="I452" s="111"/>
      <c r="J452" s="111"/>
      <c r="K452" s="111"/>
      <c r="L452" s="111"/>
      <c r="M452" s="111"/>
      <c r="N452" s="111"/>
      <c r="O452" s="111"/>
      <c r="P452" s="110"/>
      <c r="Q452" s="128"/>
      <c r="R452" s="133"/>
    </row>
    <row r="453" spans="1:18">
      <c r="A453" s="178"/>
      <c r="B453" s="158"/>
      <c r="C453" s="100" t="s">
        <v>11</v>
      </c>
      <c r="D453" s="111"/>
      <c r="E453" s="111"/>
      <c r="F453" s="111"/>
      <c r="G453" s="111"/>
      <c r="H453" s="111"/>
      <c r="I453" s="111"/>
      <c r="J453" s="111"/>
      <c r="K453" s="111"/>
      <c r="L453" s="111"/>
      <c r="M453" s="111"/>
      <c r="N453" s="111"/>
      <c r="O453" s="111"/>
      <c r="P453" s="110"/>
      <c r="Q453" s="128"/>
      <c r="R453" s="133"/>
    </row>
    <row r="454" spans="1:18" ht="20.25" customHeight="1">
      <c r="A454" s="179"/>
      <c r="B454" s="159"/>
      <c r="C454" s="100" t="s">
        <v>12</v>
      </c>
      <c r="D454" s="112"/>
      <c r="E454" s="112"/>
      <c r="F454" s="111"/>
      <c r="G454" s="111"/>
      <c r="H454" s="111"/>
      <c r="I454" s="111"/>
      <c r="J454" s="111"/>
      <c r="K454" s="111"/>
      <c r="L454" s="111"/>
      <c r="M454" s="111"/>
      <c r="N454" s="111"/>
      <c r="O454" s="111"/>
      <c r="P454" s="110"/>
      <c r="Q454" s="128"/>
      <c r="R454" s="133"/>
    </row>
    <row r="455" spans="1:18" ht="14.25" customHeight="1">
      <c r="A455" s="177" t="s">
        <v>631</v>
      </c>
      <c r="B455" s="157" t="s">
        <v>430</v>
      </c>
      <c r="C455" s="100" t="s">
        <v>5</v>
      </c>
      <c r="D455" s="111">
        <f t="shared" ref="D455:O455" si="94">SUM(D457:D462)</f>
        <v>139192</v>
      </c>
      <c r="E455" s="111">
        <f t="shared" si="94"/>
        <v>138192</v>
      </c>
      <c r="F455" s="111">
        <f t="shared" si="94"/>
        <v>23198.519999999997</v>
      </c>
      <c r="G455" s="111">
        <f t="shared" si="94"/>
        <v>20150.629999999997</v>
      </c>
      <c r="H455" s="111">
        <f t="shared" si="94"/>
        <v>57996.3</v>
      </c>
      <c r="I455" s="111">
        <f t="shared" si="94"/>
        <v>56036.380000000005</v>
      </c>
      <c r="J455" s="111">
        <f t="shared" si="94"/>
        <v>92794.079999999987</v>
      </c>
      <c r="K455" s="111">
        <f t="shared" si="94"/>
        <v>92792.76999999999</v>
      </c>
      <c r="L455" s="111">
        <f t="shared" si="94"/>
        <v>139192</v>
      </c>
      <c r="M455" s="111">
        <f t="shared" si="94"/>
        <v>139192</v>
      </c>
      <c r="N455" s="111">
        <f t="shared" si="94"/>
        <v>139192</v>
      </c>
      <c r="O455" s="111">
        <f t="shared" si="94"/>
        <v>139192</v>
      </c>
      <c r="P455" s="110"/>
      <c r="Q455" s="128">
        <f t="shared" si="82"/>
        <v>139.19200000000001</v>
      </c>
      <c r="R455" s="133">
        <f t="shared" si="83"/>
        <v>139.19200000000001</v>
      </c>
    </row>
    <row r="456" spans="1:18">
      <c r="A456" s="178"/>
      <c r="B456" s="158"/>
      <c r="C456" s="100" t="s">
        <v>6</v>
      </c>
      <c r="D456" s="111"/>
      <c r="E456" s="111"/>
      <c r="F456" s="111"/>
      <c r="G456" s="111"/>
      <c r="H456" s="111"/>
      <c r="I456" s="111"/>
      <c r="J456" s="111"/>
      <c r="K456" s="111"/>
      <c r="L456" s="111"/>
      <c r="M456" s="111"/>
      <c r="N456" s="111"/>
      <c r="O456" s="111"/>
      <c r="P456" s="110"/>
      <c r="Q456" s="128"/>
      <c r="R456" s="133"/>
    </row>
    <row r="457" spans="1:18" ht="22.5" customHeight="1">
      <c r="A457" s="178"/>
      <c r="B457" s="158"/>
      <c r="C457" s="100" t="s">
        <v>7</v>
      </c>
      <c r="D457" s="111"/>
      <c r="E457" s="111"/>
      <c r="F457" s="111"/>
      <c r="G457" s="111"/>
      <c r="H457" s="111"/>
      <c r="I457" s="111"/>
      <c r="J457" s="111"/>
      <c r="K457" s="111"/>
      <c r="L457" s="111"/>
      <c r="M457" s="111"/>
      <c r="N457" s="111"/>
      <c r="O457" s="111"/>
      <c r="P457" s="110"/>
      <c r="Q457" s="128"/>
      <c r="R457" s="133"/>
    </row>
    <row r="458" spans="1:18">
      <c r="A458" s="178"/>
      <c r="B458" s="158"/>
      <c r="C458" s="100" t="s">
        <v>8</v>
      </c>
      <c r="D458" s="111"/>
      <c r="E458" s="111"/>
      <c r="F458" s="111"/>
      <c r="G458" s="111"/>
      <c r="H458" s="111"/>
      <c r="I458" s="111"/>
      <c r="J458" s="111"/>
      <c r="K458" s="111"/>
      <c r="L458" s="111"/>
      <c r="M458" s="111"/>
      <c r="N458" s="111"/>
      <c r="O458" s="111"/>
      <c r="P458" s="110"/>
      <c r="Q458" s="128"/>
      <c r="R458" s="133"/>
    </row>
    <row r="459" spans="1:18">
      <c r="A459" s="178"/>
      <c r="B459" s="158"/>
      <c r="C459" s="100" t="s">
        <v>9</v>
      </c>
      <c r="D459" s="111">
        <f>'приложение 9'!H376+'приложение 9'!H377</f>
        <v>139192</v>
      </c>
      <c r="E459" s="111">
        <f>'приложение 9'!I376+'приложение 9'!I377</f>
        <v>138192</v>
      </c>
      <c r="F459" s="111">
        <f>'приложение 9'!J376+'приложение 9'!J377</f>
        <v>23198.519999999997</v>
      </c>
      <c r="G459" s="111">
        <f>'приложение 9'!K376+'приложение 9'!K377</f>
        <v>20150.629999999997</v>
      </c>
      <c r="H459" s="111">
        <f>'приложение 9'!L376+'приложение 9'!L377</f>
        <v>57996.3</v>
      </c>
      <c r="I459" s="111">
        <f>'приложение 9'!M376+'приложение 9'!M377</f>
        <v>56036.380000000005</v>
      </c>
      <c r="J459" s="111">
        <f>'приложение 9'!N376+'приложение 9'!N377</f>
        <v>92794.079999999987</v>
      </c>
      <c r="K459" s="111">
        <f>'приложение 9'!O376+'приложение 9'!O377</f>
        <v>92792.76999999999</v>
      </c>
      <c r="L459" s="111">
        <f>'приложение 9'!P376+'приложение 9'!P377</f>
        <v>139192</v>
      </c>
      <c r="M459" s="111">
        <f>'приложение 9'!Q376+'приложение 9'!Q377</f>
        <v>139192</v>
      </c>
      <c r="N459" s="111">
        <f>'приложение 9'!R375</f>
        <v>139192</v>
      </c>
      <c r="O459" s="111">
        <f>'приложение 9'!S375</f>
        <v>139192</v>
      </c>
      <c r="P459" s="110"/>
      <c r="Q459" s="128">
        <f t="shared" ref="Q459:Q519" si="95">L459/1000</f>
        <v>139.19200000000001</v>
      </c>
      <c r="R459" s="133">
        <f t="shared" ref="R459:R519" si="96">M459/1000</f>
        <v>139.19200000000001</v>
      </c>
    </row>
    <row r="460" spans="1:18">
      <c r="A460" s="178"/>
      <c r="B460" s="158"/>
      <c r="C460" s="100" t="s">
        <v>10</v>
      </c>
      <c r="D460" s="112"/>
      <c r="E460" s="112"/>
      <c r="F460" s="111"/>
      <c r="G460" s="111"/>
      <c r="H460" s="111"/>
      <c r="I460" s="111"/>
      <c r="J460" s="111"/>
      <c r="K460" s="111"/>
      <c r="L460" s="111"/>
      <c r="M460" s="111"/>
      <c r="N460" s="111"/>
      <c r="O460" s="111"/>
      <c r="P460" s="110"/>
      <c r="Q460" s="128"/>
      <c r="R460" s="133"/>
    </row>
    <row r="461" spans="1:18" ht="22.5" customHeight="1">
      <c r="A461" s="178"/>
      <c r="B461" s="158"/>
      <c r="C461" s="100" t="s">
        <v>11</v>
      </c>
      <c r="D461" s="112"/>
      <c r="E461" s="112"/>
      <c r="F461" s="111"/>
      <c r="G461" s="111"/>
      <c r="H461" s="111"/>
      <c r="I461" s="111"/>
      <c r="J461" s="111"/>
      <c r="K461" s="111"/>
      <c r="L461" s="111"/>
      <c r="M461" s="111"/>
      <c r="N461" s="111"/>
      <c r="O461" s="111"/>
      <c r="P461" s="110"/>
      <c r="Q461" s="128"/>
      <c r="R461" s="133"/>
    </row>
    <row r="462" spans="1:18">
      <c r="A462" s="179"/>
      <c r="B462" s="159"/>
      <c r="C462" s="100" t="s">
        <v>12</v>
      </c>
      <c r="D462" s="112"/>
      <c r="E462" s="112"/>
      <c r="F462" s="111"/>
      <c r="G462" s="111"/>
      <c r="H462" s="111"/>
      <c r="I462" s="111"/>
      <c r="J462" s="111"/>
      <c r="K462" s="111"/>
      <c r="L462" s="111"/>
      <c r="M462" s="111"/>
      <c r="N462" s="111"/>
      <c r="O462" s="111"/>
      <c r="P462" s="110"/>
      <c r="Q462" s="128"/>
      <c r="R462" s="133"/>
    </row>
    <row r="463" spans="1:18" ht="14.25" customHeight="1">
      <c r="A463" s="177" t="s">
        <v>632</v>
      </c>
      <c r="B463" s="157" t="s">
        <v>431</v>
      </c>
      <c r="C463" s="100" t="s">
        <v>5</v>
      </c>
      <c r="D463" s="111">
        <f t="shared" ref="D463:O463" si="97">SUM(D465:D470)</f>
        <v>50000</v>
      </c>
      <c r="E463" s="111">
        <f t="shared" si="97"/>
        <v>50000</v>
      </c>
      <c r="F463" s="111">
        <f t="shared" si="97"/>
        <v>0</v>
      </c>
      <c r="G463" s="111">
        <f t="shared" si="97"/>
        <v>0</v>
      </c>
      <c r="H463" s="111">
        <f t="shared" si="97"/>
        <v>0</v>
      </c>
      <c r="I463" s="111">
        <f t="shared" si="97"/>
        <v>0</v>
      </c>
      <c r="J463" s="111">
        <f t="shared" si="97"/>
        <v>0</v>
      </c>
      <c r="K463" s="111">
        <f t="shared" si="97"/>
        <v>0</v>
      </c>
      <c r="L463" s="111">
        <f t="shared" si="97"/>
        <v>50000</v>
      </c>
      <c r="M463" s="111">
        <f t="shared" si="97"/>
        <v>50000</v>
      </c>
      <c r="N463" s="111">
        <f t="shared" si="97"/>
        <v>50000</v>
      </c>
      <c r="O463" s="111">
        <f t="shared" si="97"/>
        <v>50000</v>
      </c>
      <c r="P463" s="110"/>
      <c r="Q463" s="128">
        <f t="shared" si="95"/>
        <v>50</v>
      </c>
      <c r="R463" s="133">
        <f t="shared" si="96"/>
        <v>50</v>
      </c>
    </row>
    <row r="464" spans="1:18">
      <c r="A464" s="178"/>
      <c r="B464" s="158"/>
      <c r="C464" s="100" t="s">
        <v>6</v>
      </c>
      <c r="D464" s="111"/>
      <c r="E464" s="111"/>
      <c r="F464" s="111"/>
      <c r="G464" s="111"/>
      <c r="H464" s="111"/>
      <c r="I464" s="111"/>
      <c r="J464" s="111"/>
      <c r="K464" s="111"/>
      <c r="L464" s="111"/>
      <c r="M464" s="111"/>
      <c r="N464" s="111"/>
      <c r="O464" s="111"/>
      <c r="P464" s="110"/>
      <c r="Q464" s="128"/>
      <c r="R464" s="133"/>
    </row>
    <row r="465" spans="1:18" ht="22.5" customHeight="1">
      <c r="A465" s="178"/>
      <c r="B465" s="158"/>
      <c r="C465" s="100" t="s">
        <v>7</v>
      </c>
      <c r="D465" s="111"/>
      <c r="E465" s="111"/>
      <c r="F465" s="111"/>
      <c r="G465" s="111"/>
      <c r="H465" s="111"/>
      <c r="I465" s="111"/>
      <c r="J465" s="111"/>
      <c r="K465" s="111"/>
      <c r="L465" s="111"/>
      <c r="M465" s="111"/>
      <c r="N465" s="111"/>
      <c r="O465" s="111"/>
      <c r="P465" s="110"/>
      <c r="Q465" s="128"/>
      <c r="R465" s="133"/>
    </row>
    <row r="466" spans="1:18">
      <c r="A466" s="178"/>
      <c r="B466" s="158"/>
      <c r="C466" s="100" t="s">
        <v>8</v>
      </c>
      <c r="D466" s="111"/>
      <c r="E466" s="111"/>
      <c r="F466" s="111"/>
      <c r="G466" s="111"/>
      <c r="H466" s="111"/>
      <c r="I466" s="111"/>
      <c r="J466" s="111"/>
      <c r="K466" s="111"/>
      <c r="L466" s="111"/>
      <c r="M466" s="111"/>
      <c r="N466" s="111"/>
      <c r="O466" s="111"/>
      <c r="P466" s="110"/>
      <c r="Q466" s="128"/>
      <c r="R466" s="133"/>
    </row>
    <row r="467" spans="1:18">
      <c r="A467" s="178"/>
      <c r="B467" s="158"/>
      <c r="C467" s="100" t="s">
        <v>9</v>
      </c>
      <c r="D467" s="111">
        <f>'приложение 9'!H379</f>
        <v>50000</v>
      </c>
      <c r="E467" s="111">
        <f>'приложение 9'!I379</f>
        <v>50000</v>
      </c>
      <c r="F467" s="111">
        <f>'приложение 9'!J379</f>
        <v>0</v>
      </c>
      <c r="G467" s="111">
        <f>'приложение 9'!K379</f>
        <v>0</v>
      </c>
      <c r="H467" s="111">
        <f>'приложение 9'!L379</f>
        <v>0</v>
      </c>
      <c r="I467" s="111">
        <f>'приложение 9'!M379</f>
        <v>0</v>
      </c>
      <c r="J467" s="111">
        <f>'приложение 9'!N379</f>
        <v>0</v>
      </c>
      <c r="K467" s="111">
        <f>'приложение 9'!O379</f>
        <v>0</v>
      </c>
      <c r="L467" s="111">
        <f>'приложение 9'!P379</f>
        <v>50000</v>
      </c>
      <c r="M467" s="111">
        <f>'приложение 9'!Q379</f>
        <v>50000</v>
      </c>
      <c r="N467" s="111">
        <f>'приложение 9'!R378</f>
        <v>50000</v>
      </c>
      <c r="O467" s="111">
        <f>'приложение 9'!S378</f>
        <v>50000</v>
      </c>
      <c r="P467" s="110"/>
      <c r="Q467" s="128">
        <f t="shared" si="95"/>
        <v>50</v>
      </c>
      <c r="R467" s="133">
        <f t="shared" si="96"/>
        <v>50</v>
      </c>
    </row>
    <row r="468" spans="1:18" ht="22.5" customHeight="1">
      <c r="A468" s="178"/>
      <c r="B468" s="158"/>
      <c r="C468" s="100" t="s">
        <v>10</v>
      </c>
      <c r="D468" s="111"/>
      <c r="E468" s="111"/>
      <c r="F468" s="111"/>
      <c r="G468" s="111"/>
      <c r="H468" s="111"/>
      <c r="I468" s="111"/>
      <c r="J468" s="111"/>
      <c r="K468" s="111"/>
      <c r="L468" s="111"/>
      <c r="M468" s="111"/>
      <c r="N468" s="111"/>
      <c r="O468" s="111"/>
      <c r="P468" s="110"/>
      <c r="Q468" s="128"/>
      <c r="R468" s="133"/>
    </row>
    <row r="469" spans="1:18">
      <c r="A469" s="178"/>
      <c r="B469" s="158"/>
      <c r="C469" s="100" t="s">
        <v>11</v>
      </c>
      <c r="D469" s="111"/>
      <c r="E469" s="111"/>
      <c r="F469" s="111"/>
      <c r="G469" s="111"/>
      <c r="H469" s="111"/>
      <c r="I469" s="111"/>
      <c r="J469" s="111"/>
      <c r="K469" s="111"/>
      <c r="L469" s="111"/>
      <c r="M469" s="111"/>
      <c r="N469" s="111"/>
      <c r="O469" s="111"/>
      <c r="P469" s="110"/>
      <c r="Q469" s="128"/>
      <c r="R469" s="133"/>
    </row>
    <row r="470" spans="1:18">
      <c r="A470" s="179"/>
      <c r="B470" s="159"/>
      <c r="C470" s="100" t="s">
        <v>12</v>
      </c>
      <c r="D470" s="111"/>
      <c r="E470" s="111"/>
      <c r="F470" s="111"/>
      <c r="G470" s="111"/>
      <c r="H470" s="111"/>
      <c r="I470" s="111"/>
      <c r="J470" s="111"/>
      <c r="K470" s="111"/>
      <c r="L470" s="111"/>
      <c r="M470" s="111"/>
      <c r="N470" s="111"/>
      <c r="O470" s="111"/>
      <c r="P470" s="110"/>
      <c r="Q470" s="128"/>
      <c r="R470" s="133"/>
    </row>
    <row r="471" spans="1:18" ht="14.25" customHeight="1">
      <c r="A471" s="177" t="s">
        <v>633</v>
      </c>
      <c r="B471" s="157" t="s">
        <v>432</v>
      </c>
      <c r="C471" s="100" t="s">
        <v>5</v>
      </c>
      <c r="D471" s="111">
        <f t="shared" ref="D471:O471" si="98">SUM(D473:D478)</f>
        <v>105973.98999999999</v>
      </c>
      <c r="E471" s="111">
        <f t="shared" si="98"/>
        <v>103166.95000000001</v>
      </c>
      <c r="F471" s="111">
        <f t="shared" si="98"/>
        <v>0</v>
      </c>
      <c r="G471" s="111">
        <f t="shared" si="98"/>
        <v>0</v>
      </c>
      <c r="H471" s="111">
        <f t="shared" si="98"/>
        <v>16800</v>
      </c>
      <c r="I471" s="111">
        <f t="shared" si="98"/>
        <v>16800</v>
      </c>
      <c r="J471" s="111">
        <f t="shared" si="98"/>
        <v>25300</v>
      </c>
      <c r="K471" s="111">
        <f t="shared" si="98"/>
        <v>22859.89</v>
      </c>
      <c r="L471" s="111">
        <f t="shared" si="98"/>
        <v>27800</v>
      </c>
      <c r="M471" s="111">
        <f t="shared" si="98"/>
        <v>27800</v>
      </c>
      <c r="N471" s="111">
        <f t="shared" si="98"/>
        <v>9200</v>
      </c>
      <c r="O471" s="111">
        <f t="shared" si="98"/>
        <v>800</v>
      </c>
      <c r="P471" s="110"/>
      <c r="Q471" s="128">
        <f t="shared" si="95"/>
        <v>27.8</v>
      </c>
      <c r="R471" s="133">
        <f t="shared" si="96"/>
        <v>27.8</v>
      </c>
    </row>
    <row r="472" spans="1:18" ht="22.5" customHeight="1">
      <c r="A472" s="178"/>
      <c r="B472" s="158"/>
      <c r="C472" s="100" t="s">
        <v>6</v>
      </c>
      <c r="D472" s="111"/>
      <c r="E472" s="111"/>
      <c r="F472" s="111"/>
      <c r="G472" s="111"/>
      <c r="H472" s="111"/>
      <c r="I472" s="111"/>
      <c r="J472" s="111"/>
      <c r="K472" s="111"/>
      <c r="L472" s="111"/>
      <c r="M472" s="111"/>
      <c r="N472" s="111"/>
      <c r="O472" s="111"/>
      <c r="P472" s="110"/>
      <c r="Q472" s="128"/>
      <c r="R472" s="133"/>
    </row>
    <row r="473" spans="1:18">
      <c r="A473" s="178"/>
      <c r="B473" s="158"/>
      <c r="C473" s="100" t="s">
        <v>7</v>
      </c>
      <c r="D473" s="111">
        <f>'приложение 9'!H382</f>
        <v>70568.5</v>
      </c>
      <c r="E473" s="111">
        <f>'приложение 9'!I382</f>
        <v>68313.72</v>
      </c>
      <c r="F473" s="111">
        <f>'приложение 9'!J382</f>
        <v>0</v>
      </c>
      <c r="G473" s="111">
        <f>'приложение 9'!K382</f>
        <v>0</v>
      </c>
      <c r="H473" s="111">
        <f>'приложение 9'!L382</f>
        <v>0</v>
      </c>
      <c r="I473" s="111">
        <f>'приложение 9'!M382</f>
        <v>0</v>
      </c>
      <c r="J473" s="111">
        <f>'приложение 9'!N382</f>
        <v>0</v>
      </c>
      <c r="K473" s="111">
        <f>'приложение 9'!O382</f>
        <v>0</v>
      </c>
      <c r="L473" s="111">
        <f>'приложение 9'!P382</f>
        <v>0</v>
      </c>
      <c r="M473" s="111">
        <f>'приложение 9'!Q382</f>
        <v>0</v>
      </c>
      <c r="N473" s="111">
        <f>'приложение 9'!R382</f>
        <v>6900</v>
      </c>
      <c r="O473" s="111">
        <f>'приложение 9'!S382</f>
        <v>600</v>
      </c>
      <c r="P473" s="110"/>
      <c r="Q473" s="128">
        <f t="shared" si="95"/>
        <v>0</v>
      </c>
      <c r="R473" s="133">
        <f t="shared" si="96"/>
        <v>0</v>
      </c>
    </row>
    <row r="474" spans="1:18" ht="22.5" customHeight="1">
      <c r="A474" s="178"/>
      <c r="B474" s="158"/>
      <c r="C474" s="100" t="s">
        <v>8</v>
      </c>
      <c r="D474" s="111">
        <f>'приложение 9'!H381</f>
        <v>35405.49</v>
      </c>
      <c r="E474" s="111">
        <f>'приложение 9'!I381</f>
        <v>34853.230000000003</v>
      </c>
      <c r="F474" s="111">
        <f>'приложение 9'!J381</f>
        <v>0</v>
      </c>
      <c r="G474" s="111">
        <f>'приложение 9'!K381</f>
        <v>0</v>
      </c>
      <c r="H474" s="111">
        <f>'приложение 9'!L381</f>
        <v>16800</v>
      </c>
      <c r="I474" s="111">
        <f>'приложение 9'!M381</f>
        <v>16800</v>
      </c>
      <c r="J474" s="111">
        <f>'приложение 9'!N381</f>
        <v>25300</v>
      </c>
      <c r="K474" s="111">
        <f>'приложение 9'!O381</f>
        <v>22859.89</v>
      </c>
      <c r="L474" s="111">
        <f>'приложение 9'!P381</f>
        <v>27800</v>
      </c>
      <c r="M474" s="111">
        <f>'приложение 9'!Q381</f>
        <v>27800</v>
      </c>
      <c r="N474" s="111">
        <f>'приложение 9'!R381</f>
        <v>2300</v>
      </c>
      <c r="O474" s="111">
        <f>'приложение 9'!S381</f>
        <v>200</v>
      </c>
      <c r="P474" s="110"/>
      <c r="Q474" s="128">
        <f t="shared" si="95"/>
        <v>27.8</v>
      </c>
      <c r="R474" s="133">
        <f t="shared" si="96"/>
        <v>27.8</v>
      </c>
    </row>
    <row r="475" spans="1:18">
      <c r="A475" s="178"/>
      <c r="B475" s="158"/>
      <c r="C475" s="100" t="s">
        <v>9</v>
      </c>
      <c r="D475" s="111"/>
      <c r="E475" s="111"/>
      <c r="F475" s="111"/>
      <c r="G475" s="111"/>
      <c r="H475" s="111"/>
      <c r="I475" s="111"/>
      <c r="J475" s="111"/>
      <c r="K475" s="111"/>
      <c r="L475" s="111"/>
      <c r="M475" s="111"/>
      <c r="N475" s="111"/>
      <c r="O475" s="111"/>
      <c r="P475" s="110"/>
      <c r="Q475" s="128"/>
      <c r="R475" s="133"/>
    </row>
    <row r="476" spans="1:18">
      <c r="A476" s="178"/>
      <c r="B476" s="158"/>
      <c r="C476" s="100" t="s">
        <v>10</v>
      </c>
      <c r="D476" s="112"/>
      <c r="E476" s="112"/>
      <c r="F476" s="111"/>
      <c r="G476" s="111"/>
      <c r="H476" s="111"/>
      <c r="I476" s="111"/>
      <c r="J476" s="111"/>
      <c r="K476" s="111"/>
      <c r="L476" s="111"/>
      <c r="M476" s="111"/>
      <c r="N476" s="111"/>
      <c r="O476" s="111"/>
      <c r="P476" s="110"/>
      <c r="Q476" s="128"/>
      <c r="R476" s="133"/>
    </row>
    <row r="477" spans="1:18" ht="22.5" customHeight="1">
      <c r="A477" s="178"/>
      <c r="B477" s="158"/>
      <c r="C477" s="100" t="s">
        <v>11</v>
      </c>
      <c r="D477" s="112"/>
      <c r="E477" s="112"/>
      <c r="F477" s="111"/>
      <c r="G477" s="111"/>
      <c r="H477" s="111"/>
      <c r="I477" s="111"/>
      <c r="J477" s="111"/>
      <c r="K477" s="111"/>
      <c r="L477" s="111"/>
      <c r="M477" s="111"/>
      <c r="N477" s="111"/>
      <c r="O477" s="111"/>
      <c r="P477" s="110"/>
      <c r="Q477" s="128"/>
      <c r="R477" s="133"/>
    </row>
    <row r="478" spans="1:18">
      <c r="A478" s="179"/>
      <c r="B478" s="159"/>
      <c r="C478" s="100" t="s">
        <v>12</v>
      </c>
      <c r="D478" s="112"/>
      <c r="E478" s="112"/>
      <c r="F478" s="111"/>
      <c r="G478" s="111"/>
      <c r="H478" s="111"/>
      <c r="I478" s="111"/>
      <c r="J478" s="111"/>
      <c r="K478" s="111"/>
      <c r="L478" s="111"/>
      <c r="M478" s="111"/>
      <c r="N478" s="111"/>
      <c r="O478" s="111"/>
      <c r="P478" s="110"/>
      <c r="Q478" s="128"/>
      <c r="R478" s="133"/>
    </row>
    <row r="479" spans="1:18" ht="14.25" customHeight="1">
      <c r="A479" s="177" t="s">
        <v>653</v>
      </c>
      <c r="B479" s="157" t="s">
        <v>166</v>
      </c>
      <c r="C479" s="100" t="s">
        <v>5</v>
      </c>
      <c r="D479" s="111">
        <f>SUM(D481:D486)</f>
        <v>14901196.5</v>
      </c>
      <c r="E479" s="111">
        <f t="shared" ref="E479:O479" si="99">SUM(E481:E486)</f>
        <v>14813311.5</v>
      </c>
      <c r="F479" s="111">
        <f t="shared" si="99"/>
        <v>0</v>
      </c>
      <c r="G479" s="111">
        <f t="shared" si="99"/>
        <v>0</v>
      </c>
      <c r="H479" s="111">
        <f t="shared" si="99"/>
        <v>0</v>
      </c>
      <c r="I479" s="111">
        <f t="shared" si="99"/>
        <v>0</v>
      </c>
      <c r="J479" s="111">
        <f t="shared" si="99"/>
        <v>0</v>
      </c>
      <c r="K479" s="111">
        <f t="shared" si="99"/>
        <v>0</v>
      </c>
      <c r="L479" s="111">
        <f t="shared" si="99"/>
        <v>0</v>
      </c>
      <c r="M479" s="111">
        <f t="shared" si="99"/>
        <v>0</v>
      </c>
      <c r="N479" s="111">
        <f t="shared" si="99"/>
        <v>682742</v>
      </c>
      <c r="O479" s="111">
        <f t="shared" si="99"/>
        <v>682742</v>
      </c>
      <c r="P479" s="110"/>
      <c r="Q479" s="128">
        <f t="shared" si="95"/>
        <v>0</v>
      </c>
      <c r="R479" s="133">
        <f t="shared" si="96"/>
        <v>0</v>
      </c>
    </row>
    <row r="480" spans="1:18">
      <c r="A480" s="178"/>
      <c r="B480" s="158"/>
      <c r="C480" s="100" t="s">
        <v>6</v>
      </c>
      <c r="D480" s="111"/>
      <c r="E480" s="111"/>
      <c r="F480" s="111"/>
      <c r="G480" s="111"/>
      <c r="H480" s="111"/>
      <c r="I480" s="111"/>
      <c r="J480" s="111"/>
      <c r="K480" s="111"/>
      <c r="L480" s="111"/>
      <c r="M480" s="111"/>
      <c r="N480" s="111"/>
      <c r="O480" s="111"/>
      <c r="P480" s="110"/>
      <c r="Q480" s="128"/>
      <c r="R480" s="133"/>
    </row>
    <row r="481" spans="1:18" ht="22.5" customHeight="1">
      <c r="A481" s="178"/>
      <c r="B481" s="158"/>
      <c r="C481" s="100" t="s">
        <v>7</v>
      </c>
      <c r="D481" s="111">
        <f>'приложение 9'!H387</f>
        <v>1966252.68</v>
      </c>
      <c r="E481" s="111">
        <f>'приложение 9'!I387</f>
        <v>1931529.5</v>
      </c>
      <c r="F481" s="111">
        <f>'приложение 9'!J387</f>
        <v>0</v>
      </c>
      <c r="G481" s="111">
        <f>'приложение 9'!K387</f>
        <v>0</v>
      </c>
      <c r="H481" s="111">
        <f>'приложение 9'!L387</f>
        <v>0</v>
      </c>
      <c r="I481" s="111">
        <f>'приложение 9'!M387</f>
        <v>0</v>
      </c>
      <c r="J481" s="111">
        <f>'приложение 9'!N387</f>
        <v>0</v>
      </c>
      <c r="K481" s="111">
        <f>'приложение 9'!O387</f>
        <v>0</v>
      </c>
      <c r="L481" s="111">
        <f>'приложение 9'!P387</f>
        <v>0</v>
      </c>
      <c r="M481" s="111">
        <f>'приложение 9'!Q387</f>
        <v>0</v>
      </c>
      <c r="N481" s="111">
        <v>0</v>
      </c>
      <c r="O481" s="111">
        <v>0</v>
      </c>
      <c r="P481" s="110"/>
      <c r="Q481" s="128">
        <f t="shared" si="95"/>
        <v>0</v>
      </c>
      <c r="R481" s="133">
        <f t="shared" si="96"/>
        <v>0</v>
      </c>
    </row>
    <row r="482" spans="1:18">
      <c r="A482" s="178"/>
      <c r="B482" s="158"/>
      <c r="C482" s="100" t="s">
        <v>8</v>
      </c>
      <c r="D482" s="111">
        <f>'приложение 9'!H384+'приложение 9'!H386</f>
        <v>11952782.82</v>
      </c>
      <c r="E482" s="111">
        <f>'приложение 9'!I384+'приложение 9'!I386</f>
        <v>11908409.9</v>
      </c>
      <c r="F482" s="111">
        <f>'приложение 9'!J384+'приложение 9'!J386</f>
        <v>0</v>
      </c>
      <c r="G482" s="111">
        <f>'приложение 9'!K384+'приложение 9'!K386</f>
        <v>0</v>
      </c>
      <c r="H482" s="111">
        <f>'приложение 9'!L384+'приложение 9'!L386</f>
        <v>0</v>
      </c>
      <c r="I482" s="111">
        <f>'приложение 9'!M384+'приложение 9'!M386</f>
        <v>0</v>
      </c>
      <c r="J482" s="111">
        <f>'приложение 9'!N384+'приложение 9'!N386</f>
        <v>0</v>
      </c>
      <c r="K482" s="111">
        <f>'приложение 9'!O384+'приложение 9'!O386</f>
        <v>0</v>
      </c>
      <c r="L482" s="111">
        <f>'приложение 9'!P384+'приложение 9'!P386</f>
        <v>0</v>
      </c>
      <c r="M482" s="111">
        <f>'приложение 9'!Q384+'приложение 9'!Q386</f>
        <v>0</v>
      </c>
      <c r="N482" s="111">
        <v>0</v>
      </c>
      <c r="O482" s="111">
        <v>0</v>
      </c>
      <c r="P482" s="110"/>
      <c r="Q482" s="128">
        <f t="shared" si="95"/>
        <v>0</v>
      </c>
      <c r="R482" s="133">
        <f t="shared" si="96"/>
        <v>0</v>
      </c>
    </row>
    <row r="483" spans="1:18">
      <c r="A483" s="178"/>
      <c r="B483" s="158"/>
      <c r="C483" s="100" t="s">
        <v>9</v>
      </c>
      <c r="D483" s="111">
        <f>'приложение 9'!H385+'приложение 9'!H388</f>
        <v>982161</v>
      </c>
      <c r="E483" s="111">
        <f>'приложение 9'!I385+'приложение 9'!I388</f>
        <v>973372.1</v>
      </c>
      <c r="F483" s="111">
        <f>'приложение 9'!J385+'приложение 9'!J388</f>
        <v>0</v>
      </c>
      <c r="G483" s="111">
        <f>'приложение 9'!K385+'приложение 9'!K388</f>
        <v>0</v>
      </c>
      <c r="H483" s="111">
        <f>'приложение 9'!L385+'приложение 9'!L388</f>
        <v>0</v>
      </c>
      <c r="I483" s="111">
        <f>'приложение 9'!M385+'приложение 9'!M388</f>
        <v>0</v>
      </c>
      <c r="J483" s="111">
        <f>'приложение 9'!N385+'приложение 9'!N388</f>
        <v>0</v>
      </c>
      <c r="K483" s="111">
        <f>'приложение 9'!O385+'приложение 9'!O388</f>
        <v>0</v>
      </c>
      <c r="L483" s="111">
        <f>'приложение 9'!P385+'приложение 9'!P388</f>
        <v>0</v>
      </c>
      <c r="M483" s="111">
        <f>'приложение 9'!Q385+'приложение 9'!Q388</f>
        <v>0</v>
      </c>
      <c r="N483" s="111">
        <f>'приложение 9'!R383</f>
        <v>682742</v>
      </c>
      <c r="O483" s="111">
        <f>'приложение 9'!S383</f>
        <v>682742</v>
      </c>
      <c r="P483" s="110"/>
      <c r="Q483" s="128">
        <f t="shared" si="95"/>
        <v>0</v>
      </c>
      <c r="R483" s="133">
        <f t="shared" si="96"/>
        <v>0</v>
      </c>
    </row>
    <row r="484" spans="1:18" ht="22.5" customHeight="1">
      <c r="A484" s="178"/>
      <c r="B484" s="158"/>
      <c r="C484" s="100" t="s">
        <v>10</v>
      </c>
      <c r="D484" s="112"/>
      <c r="E484" s="112"/>
      <c r="F484" s="111"/>
      <c r="G484" s="111"/>
      <c r="H484" s="111"/>
      <c r="I484" s="111"/>
      <c r="J484" s="111"/>
      <c r="K484" s="111"/>
      <c r="L484" s="111"/>
      <c r="M484" s="111"/>
      <c r="N484" s="111"/>
      <c r="O484" s="111"/>
      <c r="P484" s="110"/>
      <c r="Q484" s="128"/>
      <c r="R484" s="133"/>
    </row>
    <row r="485" spans="1:18">
      <c r="A485" s="178"/>
      <c r="B485" s="158"/>
      <c r="C485" s="100" t="s">
        <v>11</v>
      </c>
      <c r="D485" s="112"/>
      <c r="E485" s="112"/>
      <c r="F485" s="111"/>
      <c r="G485" s="111"/>
      <c r="H485" s="111"/>
      <c r="I485" s="111"/>
      <c r="J485" s="111"/>
      <c r="K485" s="111"/>
      <c r="L485" s="111"/>
      <c r="M485" s="111"/>
      <c r="N485" s="111"/>
      <c r="O485" s="111"/>
      <c r="P485" s="110"/>
      <c r="Q485" s="128"/>
      <c r="R485" s="133"/>
    </row>
    <row r="486" spans="1:18" ht="22.5" customHeight="1">
      <c r="A486" s="179"/>
      <c r="B486" s="159"/>
      <c r="C486" s="100" t="s">
        <v>12</v>
      </c>
      <c r="D486" s="112"/>
      <c r="E486" s="112"/>
      <c r="F486" s="111"/>
      <c r="G486" s="111"/>
      <c r="H486" s="111"/>
      <c r="I486" s="111"/>
      <c r="J486" s="111"/>
      <c r="K486" s="111"/>
      <c r="L486" s="111"/>
      <c r="M486" s="111"/>
      <c r="N486" s="111"/>
      <c r="O486" s="111"/>
      <c r="P486" s="110"/>
      <c r="Q486" s="128"/>
      <c r="R486" s="133"/>
    </row>
    <row r="487" spans="1:18" ht="18" customHeight="1">
      <c r="A487" s="177" t="s">
        <v>654</v>
      </c>
      <c r="B487" s="157" t="s">
        <v>652</v>
      </c>
      <c r="C487" s="100" t="s">
        <v>5</v>
      </c>
      <c r="D487" s="111">
        <f t="shared" ref="D487:O487" si="100">SUM(D489:D496)</f>
        <v>34741998</v>
      </c>
      <c r="E487" s="111">
        <f t="shared" si="100"/>
        <v>34732611.939999998</v>
      </c>
      <c r="F487" s="111">
        <f t="shared" si="100"/>
        <v>3573863.4</v>
      </c>
      <c r="G487" s="111">
        <f t="shared" si="100"/>
        <v>3573862.72</v>
      </c>
      <c r="H487" s="111">
        <f t="shared" si="100"/>
        <v>9657226.8000000007</v>
      </c>
      <c r="I487" s="111">
        <f t="shared" si="100"/>
        <v>9657226.120000001</v>
      </c>
      <c r="J487" s="111">
        <f t="shared" si="100"/>
        <v>38825118.600000001</v>
      </c>
      <c r="K487" s="111">
        <f t="shared" si="100"/>
        <v>37320744.920000002</v>
      </c>
      <c r="L487" s="111">
        <f t="shared" si="100"/>
        <v>55738556</v>
      </c>
      <c r="M487" s="111">
        <f t="shared" si="100"/>
        <v>54956665.859999999</v>
      </c>
      <c r="N487" s="111">
        <f t="shared" si="100"/>
        <v>17497200</v>
      </c>
      <c r="O487" s="111">
        <f t="shared" si="100"/>
        <v>17497200</v>
      </c>
      <c r="P487" s="110"/>
      <c r="Q487" s="128">
        <f t="shared" si="95"/>
        <v>55738.555999999997</v>
      </c>
      <c r="R487" s="133">
        <f t="shared" si="96"/>
        <v>54956.665860000001</v>
      </c>
    </row>
    <row r="488" spans="1:18" ht="18.75" customHeight="1">
      <c r="A488" s="178"/>
      <c r="B488" s="175"/>
      <c r="C488" s="100" t="s">
        <v>6</v>
      </c>
      <c r="D488" s="112"/>
      <c r="E488" s="112"/>
      <c r="F488" s="111"/>
      <c r="G488" s="111"/>
      <c r="H488" s="111"/>
      <c r="I488" s="111"/>
      <c r="J488" s="111"/>
      <c r="K488" s="111"/>
      <c r="L488" s="111"/>
      <c r="M488" s="111"/>
      <c r="N488" s="111"/>
      <c r="O488" s="111"/>
      <c r="P488" s="110"/>
      <c r="Q488" s="128"/>
      <c r="R488" s="133"/>
    </row>
    <row r="489" spans="1:18" ht="18.75" customHeight="1">
      <c r="A489" s="178"/>
      <c r="B489" s="175"/>
      <c r="C489" s="100" t="s">
        <v>7</v>
      </c>
      <c r="D489" s="112"/>
      <c r="E489" s="112"/>
      <c r="F489" s="111"/>
      <c r="G489" s="111"/>
      <c r="H489" s="111"/>
      <c r="I489" s="111"/>
      <c r="J489" s="111"/>
      <c r="K489" s="111"/>
      <c r="L489" s="111"/>
      <c r="M489" s="111"/>
      <c r="N489" s="111"/>
      <c r="O489" s="111"/>
      <c r="P489" s="110"/>
      <c r="Q489" s="128"/>
      <c r="R489" s="133"/>
    </row>
    <row r="490" spans="1:18" ht="18" customHeight="1">
      <c r="A490" s="178"/>
      <c r="B490" s="175"/>
      <c r="C490" s="100" t="s">
        <v>8</v>
      </c>
      <c r="D490" s="112"/>
      <c r="E490" s="112"/>
      <c r="F490" s="111"/>
      <c r="G490" s="111"/>
      <c r="H490" s="111"/>
      <c r="I490" s="111"/>
      <c r="J490" s="111"/>
      <c r="K490" s="111"/>
      <c r="L490" s="111"/>
      <c r="M490" s="111"/>
      <c r="N490" s="111"/>
      <c r="O490" s="111"/>
      <c r="P490" s="110"/>
      <c r="Q490" s="128"/>
      <c r="R490" s="133"/>
    </row>
    <row r="491" spans="1:18" ht="18" customHeight="1">
      <c r="A491" s="178"/>
      <c r="B491" s="175"/>
      <c r="C491" s="100" t="s">
        <v>9</v>
      </c>
      <c r="D491" s="112">
        <f>'приложение 9'!H390</f>
        <v>0</v>
      </c>
      <c r="E491" s="112">
        <f>'приложение 9'!I390</f>
        <v>0</v>
      </c>
      <c r="F491" s="112">
        <f>'приложение 9'!J390</f>
        <v>0</v>
      </c>
      <c r="G491" s="112">
        <f>'приложение 9'!K390</f>
        <v>0</v>
      </c>
      <c r="H491" s="112">
        <f>'приложение 9'!L390</f>
        <v>0</v>
      </c>
      <c r="I491" s="112">
        <f>'приложение 9'!M390</f>
        <v>0</v>
      </c>
      <c r="J491" s="112">
        <f>'приложение 9'!N390</f>
        <v>0</v>
      </c>
      <c r="K491" s="112">
        <f>'приложение 9'!O390</f>
        <v>0</v>
      </c>
      <c r="L491" s="112">
        <f>'приложение 9'!P390</f>
        <v>20000</v>
      </c>
      <c r="M491" s="112">
        <f>'приложение 9'!Q390</f>
        <v>0</v>
      </c>
      <c r="N491" s="111">
        <v>0</v>
      </c>
      <c r="O491" s="111">
        <v>0</v>
      </c>
      <c r="P491" s="110"/>
      <c r="Q491" s="128">
        <f t="shared" si="95"/>
        <v>20</v>
      </c>
      <c r="R491" s="133">
        <f t="shared" si="96"/>
        <v>0</v>
      </c>
    </row>
    <row r="492" spans="1:18" ht="17.25" customHeight="1">
      <c r="A492" s="178"/>
      <c r="B492" s="175"/>
      <c r="C492" s="100" t="s">
        <v>10</v>
      </c>
      <c r="D492" s="112"/>
      <c r="E492" s="112"/>
      <c r="F492" s="111"/>
      <c r="G492" s="111"/>
      <c r="H492" s="111"/>
      <c r="I492" s="111"/>
      <c r="J492" s="111"/>
      <c r="K492" s="111"/>
      <c r="L492" s="111"/>
      <c r="M492" s="111"/>
      <c r="N492" s="111"/>
      <c r="O492" s="111"/>
      <c r="P492" s="110"/>
      <c r="Q492" s="128"/>
      <c r="R492" s="133"/>
    </row>
    <row r="493" spans="1:18" ht="16.5" customHeight="1">
      <c r="A493" s="178"/>
      <c r="B493" s="175"/>
      <c r="C493" s="100" t="s">
        <v>11</v>
      </c>
      <c r="D493" s="112"/>
      <c r="E493" s="112"/>
      <c r="F493" s="111"/>
      <c r="G493" s="111"/>
      <c r="H493" s="111"/>
      <c r="I493" s="111"/>
      <c r="J493" s="111"/>
      <c r="K493" s="111"/>
      <c r="L493" s="111"/>
      <c r="M493" s="111"/>
      <c r="N493" s="111"/>
      <c r="O493" s="111"/>
      <c r="P493" s="110"/>
      <c r="Q493" s="128"/>
      <c r="R493" s="133"/>
    </row>
    <row r="494" spans="1:18" ht="16.5" customHeight="1">
      <c r="A494" s="179"/>
      <c r="B494" s="175"/>
      <c r="C494" s="100" t="s">
        <v>12</v>
      </c>
      <c r="D494" s="112"/>
      <c r="E494" s="112"/>
      <c r="F494" s="111"/>
      <c r="G494" s="111"/>
      <c r="H494" s="111"/>
      <c r="I494" s="111"/>
      <c r="J494" s="111"/>
      <c r="K494" s="111"/>
      <c r="L494" s="111"/>
      <c r="M494" s="111"/>
      <c r="N494" s="111"/>
      <c r="O494" s="111"/>
      <c r="P494" s="110"/>
      <c r="Q494" s="128"/>
      <c r="R494" s="133"/>
    </row>
    <row r="495" spans="1:18" ht="13.5" customHeight="1">
      <c r="A495" s="172" t="s">
        <v>630</v>
      </c>
      <c r="B495" s="155" t="s">
        <v>670</v>
      </c>
      <c r="C495" s="99" t="s">
        <v>5</v>
      </c>
      <c r="D495" s="121">
        <f t="shared" ref="D495:O495" si="101">SUM(D497:D504)</f>
        <v>34741998</v>
      </c>
      <c r="E495" s="121">
        <f t="shared" si="101"/>
        <v>34732611.939999998</v>
      </c>
      <c r="F495" s="121">
        <f>SUM(F497:F504)</f>
        <v>3573863.4</v>
      </c>
      <c r="G495" s="121">
        <f t="shared" si="101"/>
        <v>3573862.72</v>
      </c>
      <c r="H495" s="121">
        <f t="shared" si="101"/>
        <v>9657226.8000000007</v>
      </c>
      <c r="I495" s="121">
        <f t="shared" si="101"/>
        <v>9657226.120000001</v>
      </c>
      <c r="J495" s="121">
        <f t="shared" si="101"/>
        <v>38825118.600000001</v>
      </c>
      <c r="K495" s="121">
        <f t="shared" si="101"/>
        <v>37320744.920000002</v>
      </c>
      <c r="L495" s="121">
        <f t="shared" si="101"/>
        <v>55718556</v>
      </c>
      <c r="M495" s="121">
        <f t="shared" si="101"/>
        <v>54956665.859999999</v>
      </c>
      <c r="N495" s="121">
        <f t="shared" si="101"/>
        <v>17497200</v>
      </c>
      <c r="O495" s="121">
        <f t="shared" si="101"/>
        <v>17497200</v>
      </c>
      <c r="P495" s="116"/>
      <c r="Q495" s="129">
        <f t="shared" si="95"/>
        <v>55718.555999999997</v>
      </c>
      <c r="R495" s="131">
        <f t="shared" si="96"/>
        <v>54956.665860000001</v>
      </c>
    </row>
    <row r="496" spans="1:18">
      <c r="A496" s="173"/>
      <c r="B496" s="155"/>
      <c r="C496" s="99" t="s">
        <v>6</v>
      </c>
      <c r="D496" s="117"/>
      <c r="E496" s="117"/>
      <c r="F496" s="118"/>
      <c r="G496" s="118"/>
      <c r="H496" s="118"/>
      <c r="I496" s="118"/>
      <c r="J496" s="118"/>
      <c r="K496" s="118"/>
      <c r="L496" s="118"/>
      <c r="M496" s="118"/>
      <c r="N496" s="118"/>
      <c r="O496" s="118"/>
      <c r="P496" s="116"/>
      <c r="Q496" s="127">
        <f t="shared" si="95"/>
        <v>0</v>
      </c>
      <c r="R496" s="132">
        <f t="shared" si="96"/>
        <v>0</v>
      </c>
    </row>
    <row r="497" spans="1:18" ht="22.5" customHeight="1">
      <c r="A497" s="173"/>
      <c r="B497" s="155"/>
      <c r="C497" s="99" t="s">
        <v>7</v>
      </c>
      <c r="D497" s="62">
        <f>D507+D517+D525</f>
        <v>0</v>
      </c>
      <c r="E497" s="62">
        <f t="shared" ref="E497:O497" si="102">E507+E517+E525</f>
        <v>0</v>
      </c>
      <c r="F497" s="62">
        <f t="shared" si="102"/>
        <v>0</v>
      </c>
      <c r="G497" s="62">
        <f t="shared" si="102"/>
        <v>0</v>
      </c>
      <c r="H497" s="62">
        <f t="shared" si="102"/>
        <v>0</v>
      </c>
      <c r="I497" s="62">
        <f t="shared" si="102"/>
        <v>0</v>
      </c>
      <c r="J497" s="62">
        <f t="shared" si="102"/>
        <v>0</v>
      </c>
      <c r="K497" s="62">
        <f t="shared" si="102"/>
        <v>0</v>
      </c>
      <c r="L497" s="62">
        <f t="shared" si="102"/>
        <v>0</v>
      </c>
      <c r="M497" s="62">
        <f t="shared" si="102"/>
        <v>0</v>
      </c>
      <c r="N497" s="62">
        <f t="shared" si="102"/>
        <v>0</v>
      </c>
      <c r="O497" s="62">
        <f t="shared" si="102"/>
        <v>0</v>
      </c>
      <c r="P497" s="116"/>
      <c r="Q497" s="127">
        <f t="shared" si="95"/>
        <v>0</v>
      </c>
      <c r="R497" s="132">
        <f t="shared" si="96"/>
        <v>0</v>
      </c>
    </row>
    <row r="498" spans="1:18">
      <c r="A498" s="173"/>
      <c r="B498" s="155"/>
      <c r="C498" s="99" t="s">
        <v>8</v>
      </c>
      <c r="D498" s="118">
        <f>D508+D518+D526</f>
        <v>227280</v>
      </c>
      <c r="E498" s="118">
        <f t="shared" ref="E498:O498" si="103">E508+E518+E526</f>
        <v>227280</v>
      </c>
      <c r="F498" s="118">
        <f t="shared" si="103"/>
        <v>0</v>
      </c>
      <c r="G498" s="118">
        <f t="shared" si="103"/>
        <v>0</v>
      </c>
      <c r="H498" s="118">
        <f t="shared" si="103"/>
        <v>0</v>
      </c>
      <c r="I498" s="118">
        <f t="shared" si="103"/>
        <v>0</v>
      </c>
      <c r="J498" s="118">
        <f t="shared" si="103"/>
        <v>0</v>
      </c>
      <c r="K498" s="118">
        <f t="shared" si="103"/>
        <v>0</v>
      </c>
      <c r="L498" s="118">
        <f t="shared" si="103"/>
        <v>217800</v>
      </c>
      <c r="M498" s="118">
        <f t="shared" si="103"/>
        <v>217800</v>
      </c>
      <c r="N498" s="118">
        <f t="shared" si="103"/>
        <v>0</v>
      </c>
      <c r="O498" s="118">
        <f t="shared" si="103"/>
        <v>0</v>
      </c>
      <c r="P498" s="116"/>
      <c r="Q498" s="127">
        <f t="shared" si="95"/>
        <v>217.8</v>
      </c>
      <c r="R498" s="132">
        <f t="shared" si="96"/>
        <v>217.8</v>
      </c>
    </row>
    <row r="499" spans="1:18" ht="26.4">
      <c r="A499" s="173"/>
      <c r="B499" s="155"/>
      <c r="C499" s="99" t="s">
        <v>124</v>
      </c>
      <c r="D499" s="118">
        <f>D509</f>
        <v>20773770</v>
      </c>
      <c r="E499" s="118">
        <f t="shared" ref="E499:O499" si="104">E509</f>
        <v>20773770</v>
      </c>
      <c r="F499" s="118">
        <f t="shared" si="104"/>
        <v>0</v>
      </c>
      <c r="G499" s="118">
        <f t="shared" si="104"/>
        <v>0</v>
      </c>
      <c r="H499" s="118">
        <f t="shared" si="104"/>
        <v>2035327</v>
      </c>
      <c r="I499" s="118">
        <f t="shared" si="104"/>
        <v>2035327</v>
      </c>
      <c r="J499" s="118">
        <f t="shared" si="104"/>
        <v>28539700</v>
      </c>
      <c r="K499" s="118">
        <f t="shared" si="104"/>
        <v>27035327</v>
      </c>
      <c r="L499" s="118">
        <f t="shared" si="104"/>
        <v>38539700</v>
      </c>
      <c r="M499" s="118">
        <f t="shared" si="104"/>
        <v>38539700</v>
      </c>
      <c r="N499" s="118">
        <f t="shared" si="104"/>
        <v>0</v>
      </c>
      <c r="O499" s="118">
        <f t="shared" si="104"/>
        <v>0</v>
      </c>
      <c r="P499" s="116"/>
      <c r="Q499" s="127">
        <f t="shared" si="95"/>
        <v>38539.699999999997</v>
      </c>
      <c r="R499" s="132">
        <f t="shared" si="96"/>
        <v>38539.699999999997</v>
      </c>
    </row>
    <row r="500" spans="1:18" ht="26.4">
      <c r="A500" s="173"/>
      <c r="B500" s="155"/>
      <c r="C500" s="99" t="s">
        <v>125</v>
      </c>
      <c r="D500" s="118"/>
      <c r="E500" s="118"/>
      <c r="F500" s="118"/>
      <c r="G500" s="118"/>
      <c r="H500" s="118"/>
      <c r="I500" s="118"/>
      <c r="J500" s="118"/>
      <c r="K500" s="118"/>
      <c r="L500" s="118"/>
      <c r="M500" s="118"/>
      <c r="N500" s="118"/>
      <c r="O500" s="118"/>
      <c r="P500" s="116"/>
      <c r="Q500" s="127">
        <f t="shared" si="95"/>
        <v>0</v>
      </c>
      <c r="R500" s="132">
        <f t="shared" si="96"/>
        <v>0</v>
      </c>
    </row>
    <row r="501" spans="1:18" ht="22.5" customHeight="1">
      <c r="A501" s="173"/>
      <c r="B501" s="155"/>
      <c r="C501" s="99" t="s">
        <v>9</v>
      </c>
      <c r="D501" s="118">
        <f>D511+D519+D527</f>
        <v>13740948</v>
      </c>
      <c r="E501" s="118">
        <f t="shared" ref="E501:O501" si="105">E511+E519+E527</f>
        <v>13731561.939999999</v>
      </c>
      <c r="F501" s="118">
        <f t="shared" si="105"/>
        <v>3573863.4</v>
      </c>
      <c r="G501" s="118">
        <f t="shared" si="105"/>
        <v>3573862.72</v>
      </c>
      <c r="H501" s="118">
        <f t="shared" si="105"/>
        <v>7621899.7999999998</v>
      </c>
      <c r="I501" s="118">
        <f t="shared" si="105"/>
        <v>7621899.1200000001</v>
      </c>
      <c r="J501" s="118">
        <f t="shared" si="105"/>
        <v>10285418.6</v>
      </c>
      <c r="K501" s="118">
        <f t="shared" si="105"/>
        <v>10285417.92</v>
      </c>
      <c r="L501" s="118">
        <f t="shared" si="105"/>
        <v>16961056</v>
      </c>
      <c r="M501" s="118">
        <f t="shared" si="105"/>
        <v>16199165.859999999</v>
      </c>
      <c r="N501" s="118">
        <f t="shared" si="105"/>
        <v>17497200</v>
      </c>
      <c r="O501" s="118">
        <f t="shared" si="105"/>
        <v>17497200</v>
      </c>
      <c r="P501" s="116"/>
      <c r="Q501" s="127">
        <f t="shared" si="95"/>
        <v>16961.056</v>
      </c>
      <c r="R501" s="132">
        <f t="shared" si="96"/>
        <v>16199.165859999999</v>
      </c>
    </row>
    <row r="502" spans="1:18">
      <c r="A502" s="173"/>
      <c r="B502" s="155"/>
      <c r="C502" s="99" t="s">
        <v>10</v>
      </c>
      <c r="D502" s="118"/>
      <c r="E502" s="118"/>
      <c r="F502" s="118"/>
      <c r="G502" s="118"/>
      <c r="H502" s="118"/>
      <c r="I502" s="118"/>
      <c r="J502" s="118"/>
      <c r="K502" s="118"/>
      <c r="L502" s="118"/>
      <c r="M502" s="118"/>
      <c r="N502" s="118"/>
      <c r="O502" s="118"/>
      <c r="P502" s="116"/>
      <c r="Q502" s="127">
        <f t="shared" si="95"/>
        <v>0</v>
      </c>
      <c r="R502" s="132">
        <f t="shared" si="96"/>
        <v>0</v>
      </c>
    </row>
    <row r="503" spans="1:18">
      <c r="A503" s="173"/>
      <c r="B503" s="155"/>
      <c r="C503" s="99" t="s">
        <v>11</v>
      </c>
      <c r="D503" s="118"/>
      <c r="E503" s="118"/>
      <c r="F503" s="118"/>
      <c r="G503" s="118"/>
      <c r="H503" s="118"/>
      <c r="I503" s="118"/>
      <c r="J503" s="118"/>
      <c r="K503" s="118"/>
      <c r="L503" s="118"/>
      <c r="M503" s="118"/>
      <c r="N503" s="118"/>
      <c r="O503" s="118"/>
      <c r="P503" s="116"/>
      <c r="Q503" s="127">
        <f t="shared" si="95"/>
        <v>0</v>
      </c>
      <c r="R503" s="132">
        <f t="shared" si="96"/>
        <v>0</v>
      </c>
    </row>
    <row r="504" spans="1:18">
      <c r="A504" s="174"/>
      <c r="B504" s="155"/>
      <c r="C504" s="99" t="s">
        <v>12</v>
      </c>
      <c r="D504" s="118"/>
      <c r="E504" s="118"/>
      <c r="F504" s="118"/>
      <c r="G504" s="118"/>
      <c r="H504" s="118"/>
      <c r="I504" s="118"/>
      <c r="J504" s="118"/>
      <c r="K504" s="118"/>
      <c r="L504" s="118"/>
      <c r="M504" s="118"/>
      <c r="N504" s="118"/>
      <c r="O504" s="118"/>
      <c r="P504" s="116"/>
      <c r="Q504" s="127">
        <f t="shared" si="95"/>
        <v>0</v>
      </c>
      <c r="R504" s="132">
        <f t="shared" si="96"/>
        <v>0</v>
      </c>
    </row>
    <row r="505" spans="1:18" ht="13.5" customHeight="1">
      <c r="A505" s="160" t="s">
        <v>14</v>
      </c>
      <c r="B505" s="156" t="s">
        <v>122</v>
      </c>
      <c r="C505" s="100" t="s">
        <v>5</v>
      </c>
      <c r="D505" s="111">
        <f>SUM(D507:D514)</f>
        <v>20773770</v>
      </c>
      <c r="E505" s="111">
        <f t="shared" ref="E505:O505" si="106">SUM(E507:E514)</f>
        <v>20773770</v>
      </c>
      <c r="F505" s="111">
        <f>SUM(F507:F514)</f>
        <v>0</v>
      </c>
      <c r="G505" s="111">
        <f t="shared" si="106"/>
        <v>0</v>
      </c>
      <c r="H505" s="111">
        <f t="shared" si="106"/>
        <v>2035327</v>
      </c>
      <c r="I505" s="111">
        <f t="shared" si="106"/>
        <v>2035327</v>
      </c>
      <c r="J505" s="111">
        <f t="shared" si="106"/>
        <v>28539700</v>
      </c>
      <c r="K505" s="111">
        <f t="shared" si="106"/>
        <v>27035327</v>
      </c>
      <c r="L505" s="111">
        <f t="shared" si="106"/>
        <v>38539700</v>
      </c>
      <c r="M505" s="111">
        <f t="shared" si="106"/>
        <v>38539700</v>
      </c>
      <c r="N505" s="111">
        <f t="shared" si="106"/>
        <v>0</v>
      </c>
      <c r="O505" s="111">
        <f t="shared" si="106"/>
        <v>0</v>
      </c>
      <c r="P505" s="110"/>
      <c r="Q505" s="128">
        <f t="shared" si="95"/>
        <v>38539.699999999997</v>
      </c>
      <c r="R505" s="133">
        <f t="shared" si="96"/>
        <v>38539.699999999997</v>
      </c>
    </row>
    <row r="506" spans="1:18">
      <c r="A506" s="161"/>
      <c r="B506" s="156"/>
      <c r="C506" s="100" t="s">
        <v>6</v>
      </c>
      <c r="D506" s="111"/>
      <c r="E506" s="111"/>
      <c r="F506" s="111"/>
      <c r="G506" s="111"/>
      <c r="H506" s="111"/>
      <c r="I506" s="111"/>
      <c r="J506" s="111"/>
      <c r="K506" s="111"/>
      <c r="L506" s="111"/>
      <c r="M506" s="111"/>
      <c r="N506" s="111"/>
      <c r="O506" s="111"/>
      <c r="P506" s="110"/>
      <c r="Q506" s="128"/>
      <c r="R506" s="133"/>
    </row>
    <row r="507" spans="1:18">
      <c r="A507" s="161"/>
      <c r="B507" s="156"/>
      <c r="C507" s="100" t="s">
        <v>15</v>
      </c>
      <c r="D507" s="111"/>
      <c r="E507" s="111"/>
      <c r="F507" s="111"/>
      <c r="G507" s="111"/>
      <c r="H507" s="111"/>
      <c r="I507" s="111"/>
      <c r="J507" s="111"/>
      <c r="K507" s="111"/>
      <c r="L507" s="111"/>
      <c r="M507" s="111"/>
      <c r="N507" s="111"/>
      <c r="O507" s="111"/>
      <c r="P507" s="110"/>
      <c r="Q507" s="128"/>
      <c r="R507" s="133"/>
    </row>
    <row r="508" spans="1:18">
      <c r="A508" s="161"/>
      <c r="B508" s="156"/>
      <c r="C508" s="100" t="s">
        <v>8</v>
      </c>
      <c r="D508" s="111"/>
      <c r="E508" s="111"/>
      <c r="F508" s="111"/>
      <c r="G508" s="111"/>
      <c r="H508" s="111"/>
      <c r="I508" s="111"/>
      <c r="J508" s="111"/>
      <c r="K508" s="111"/>
      <c r="L508" s="111"/>
      <c r="M508" s="111"/>
      <c r="N508" s="111"/>
      <c r="O508" s="111"/>
      <c r="P508" s="110"/>
      <c r="Q508" s="128"/>
      <c r="R508" s="133"/>
    </row>
    <row r="509" spans="1:18" ht="24.75" customHeight="1">
      <c r="A509" s="161"/>
      <c r="B509" s="156"/>
      <c r="C509" s="100" t="s">
        <v>124</v>
      </c>
      <c r="D509" s="111">
        <f>'приложение 9'!H397+'приложение 9'!H398+'приложение 9'!H399</f>
        <v>20773770</v>
      </c>
      <c r="E509" s="111">
        <f>'приложение 9'!I397+'приложение 9'!I398+'приложение 9'!I399</f>
        <v>20773770</v>
      </c>
      <c r="F509" s="111">
        <f>'приложение 9'!J397+'приложение 9'!J398+'приложение 9'!J399</f>
        <v>0</v>
      </c>
      <c r="G509" s="111">
        <f>'приложение 9'!K397+'приложение 9'!K398+'приложение 9'!K399</f>
        <v>0</v>
      </c>
      <c r="H509" s="111">
        <f>'приложение 9'!L397+'приложение 9'!L398+'приложение 9'!L399</f>
        <v>2035327</v>
      </c>
      <c r="I509" s="111">
        <f>'приложение 9'!M397+'приложение 9'!M398+'приложение 9'!M399</f>
        <v>2035327</v>
      </c>
      <c r="J509" s="111">
        <f>'приложение 9'!N397+'приложение 9'!N398+'приложение 9'!N399</f>
        <v>28539700</v>
      </c>
      <c r="K509" s="111">
        <f>'приложение 9'!O397+'приложение 9'!O398+'приложение 9'!O399</f>
        <v>27035327</v>
      </c>
      <c r="L509" s="111">
        <f>'приложение 9'!P397+'приложение 9'!P398+'приложение 9'!P399</f>
        <v>38539700</v>
      </c>
      <c r="M509" s="111">
        <f>'приложение 9'!Q397+'приложение 9'!Q398+'приложение 9'!Q399</f>
        <v>38539700</v>
      </c>
      <c r="N509" s="111">
        <v>0</v>
      </c>
      <c r="O509" s="111">
        <v>0</v>
      </c>
      <c r="P509" s="110"/>
      <c r="Q509" s="128">
        <f t="shared" si="95"/>
        <v>38539.699999999997</v>
      </c>
      <c r="R509" s="133">
        <f t="shared" si="96"/>
        <v>38539.699999999997</v>
      </c>
    </row>
    <row r="510" spans="1:18" ht="26.4">
      <c r="A510" s="161"/>
      <c r="B510" s="156"/>
      <c r="C510" s="100" t="s">
        <v>125</v>
      </c>
      <c r="D510" s="111"/>
      <c r="E510" s="111"/>
      <c r="F510" s="111"/>
      <c r="G510" s="111"/>
      <c r="H510" s="111"/>
      <c r="I510" s="111"/>
      <c r="J510" s="111"/>
      <c r="K510" s="111"/>
      <c r="L510" s="111"/>
      <c r="M510" s="111"/>
      <c r="N510" s="111"/>
      <c r="O510" s="111"/>
      <c r="P510" s="110"/>
      <c r="Q510" s="128"/>
      <c r="R510" s="133"/>
    </row>
    <row r="511" spans="1:18">
      <c r="A511" s="161"/>
      <c r="B511" s="156"/>
      <c r="C511" s="100" t="s">
        <v>9</v>
      </c>
      <c r="D511" s="112"/>
      <c r="E511" s="112"/>
      <c r="F511" s="111"/>
      <c r="G511" s="111"/>
      <c r="H511" s="111"/>
      <c r="I511" s="111"/>
      <c r="J511" s="111"/>
      <c r="K511" s="111"/>
      <c r="L511" s="111"/>
      <c r="M511" s="111"/>
      <c r="N511" s="111"/>
      <c r="O511" s="111"/>
      <c r="P511" s="110"/>
      <c r="Q511" s="128"/>
      <c r="R511" s="133"/>
    </row>
    <row r="512" spans="1:18">
      <c r="A512" s="161"/>
      <c r="B512" s="156"/>
      <c r="C512" s="100" t="s">
        <v>10</v>
      </c>
      <c r="D512" s="112"/>
      <c r="E512" s="112"/>
      <c r="F512" s="111"/>
      <c r="G512" s="111"/>
      <c r="H512" s="111"/>
      <c r="I512" s="111"/>
      <c r="J512" s="111"/>
      <c r="K512" s="111"/>
      <c r="L512" s="111"/>
      <c r="M512" s="111"/>
      <c r="N512" s="111"/>
      <c r="O512" s="111"/>
      <c r="P512" s="110"/>
      <c r="Q512" s="128"/>
      <c r="R512" s="133"/>
    </row>
    <row r="513" spans="1:18">
      <c r="A513" s="161"/>
      <c r="B513" s="156"/>
      <c r="C513" s="100" t="s">
        <v>11</v>
      </c>
      <c r="D513" s="112"/>
      <c r="E513" s="112"/>
      <c r="F513" s="111"/>
      <c r="G513" s="111"/>
      <c r="H513" s="111"/>
      <c r="I513" s="111"/>
      <c r="J513" s="111"/>
      <c r="K513" s="111"/>
      <c r="L513" s="111"/>
      <c r="M513" s="111"/>
      <c r="N513" s="111"/>
      <c r="O513" s="111"/>
      <c r="P513" s="110"/>
      <c r="Q513" s="128"/>
      <c r="R513" s="133"/>
    </row>
    <row r="514" spans="1:18">
      <c r="A514" s="162"/>
      <c r="B514" s="156"/>
      <c r="C514" s="100" t="s">
        <v>12</v>
      </c>
      <c r="D514" s="112"/>
      <c r="E514" s="112"/>
      <c r="F514" s="111"/>
      <c r="G514" s="111"/>
      <c r="H514" s="111"/>
      <c r="I514" s="111"/>
      <c r="J514" s="111"/>
      <c r="K514" s="111"/>
      <c r="L514" s="111"/>
      <c r="M514" s="111"/>
      <c r="N514" s="111"/>
      <c r="O514" s="111"/>
      <c r="P514" s="110"/>
      <c r="Q514" s="128"/>
      <c r="R514" s="133"/>
    </row>
    <row r="515" spans="1:18" ht="13.5" customHeight="1">
      <c r="A515" s="160" t="s">
        <v>114</v>
      </c>
      <c r="B515" s="156" t="s">
        <v>123</v>
      </c>
      <c r="C515" s="100" t="s">
        <v>5</v>
      </c>
      <c r="D515" s="111">
        <f t="shared" ref="D515:O515" si="107">SUM(D517:D522)</f>
        <v>13661000</v>
      </c>
      <c r="E515" s="111">
        <f t="shared" si="107"/>
        <v>13660613.939999999</v>
      </c>
      <c r="F515" s="111">
        <f t="shared" si="107"/>
        <v>3573863.4</v>
      </c>
      <c r="G515" s="111">
        <f t="shared" si="107"/>
        <v>3573862.72</v>
      </c>
      <c r="H515" s="111">
        <f t="shared" si="107"/>
        <v>7621899.7999999998</v>
      </c>
      <c r="I515" s="111">
        <f t="shared" si="107"/>
        <v>7621899.1200000001</v>
      </c>
      <c r="J515" s="111">
        <f t="shared" si="107"/>
        <v>10285418.6</v>
      </c>
      <c r="K515" s="111">
        <f t="shared" si="107"/>
        <v>10285417.92</v>
      </c>
      <c r="L515" s="111">
        <f t="shared" si="107"/>
        <v>16961056</v>
      </c>
      <c r="M515" s="111">
        <f t="shared" si="107"/>
        <v>16199165.859999999</v>
      </c>
      <c r="N515" s="111">
        <f t="shared" si="107"/>
        <v>17497200</v>
      </c>
      <c r="O515" s="111">
        <f t="shared" si="107"/>
        <v>17497200</v>
      </c>
      <c r="P515" s="110"/>
      <c r="Q515" s="128">
        <f t="shared" si="95"/>
        <v>16961.056</v>
      </c>
      <c r="R515" s="133">
        <f t="shared" si="96"/>
        <v>16199.165859999999</v>
      </c>
    </row>
    <row r="516" spans="1:18">
      <c r="A516" s="161"/>
      <c r="B516" s="156"/>
      <c r="C516" s="100" t="s">
        <v>6</v>
      </c>
      <c r="D516" s="111"/>
      <c r="E516" s="111"/>
      <c r="F516" s="111"/>
      <c r="G516" s="111"/>
      <c r="H516" s="111"/>
      <c r="I516" s="111"/>
      <c r="J516" s="111"/>
      <c r="K516" s="111"/>
      <c r="L516" s="111"/>
      <c r="M516" s="111"/>
      <c r="N516" s="111"/>
      <c r="O516" s="111"/>
      <c r="P516" s="110"/>
      <c r="Q516" s="128"/>
      <c r="R516" s="133"/>
    </row>
    <row r="517" spans="1:18">
      <c r="A517" s="161"/>
      <c r="B517" s="156"/>
      <c r="C517" s="100" t="s">
        <v>16</v>
      </c>
      <c r="D517" s="111"/>
      <c r="E517" s="111"/>
      <c r="F517" s="111"/>
      <c r="G517" s="111"/>
      <c r="H517" s="111"/>
      <c r="I517" s="111"/>
      <c r="J517" s="111"/>
      <c r="K517" s="111"/>
      <c r="L517" s="111"/>
      <c r="M517" s="111"/>
      <c r="N517" s="111"/>
      <c r="O517" s="111"/>
      <c r="P517" s="110"/>
      <c r="Q517" s="128"/>
      <c r="R517" s="133"/>
    </row>
    <row r="518" spans="1:18">
      <c r="A518" s="161"/>
      <c r="B518" s="156"/>
      <c r="C518" s="100" t="s">
        <v>8</v>
      </c>
      <c r="D518" s="111"/>
      <c r="E518" s="111"/>
      <c r="F518" s="111"/>
      <c r="G518" s="111"/>
      <c r="H518" s="111"/>
      <c r="I518" s="111"/>
      <c r="J518" s="111"/>
      <c r="K518" s="111"/>
      <c r="L518" s="111"/>
      <c r="M518" s="111"/>
      <c r="N518" s="111"/>
      <c r="O518" s="111"/>
      <c r="P518" s="110"/>
      <c r="Q518" s="128"/>
      <c r="R518" s="133"/>
    </row>
    <row r="519" spans="1:18">
      <c r="A519" s="161"/>
      <c r="B519" s="156"/>
      <c r="C519" s="100" t="s">
        <v>9</v>
      </c>
      <c r="D519" s="111">
        <f>'приложение 9'!H401+'приложение 9'!H402</f>
        <v>13661000</v>
      </c>
      <c r="E519" s="111">
        <f>'приложение 9'!I401+'приложение 9'!I402</f>
        <v>13660613.939999999</v>
      </c>
      <c r="F519" s="111">
        <f>'приложение 9'!J401+'приложение 9'!J402</f>
        <v>3573863.4</v>
      </c>
      <c r="G519" s="111">
        <f>'приложение 9'!K401+'приложение 9'!K402</f>
        <v>3573862.72</v>
      </c>
      <c r="H519" s="111">
        <f>'приложение 9'!L401+'приложение 9'!L402</f>
        <v>7621899.7999999998</v>
      </c>
      <c r="I519" s="111">
        <f>'приложение 9'!M401+'приложение 9'!M402</f>
        <v>7621899.1200000001</v>
      </c>
      <c r="J519" s="111">
        <f>'приложение 9'!N401+'приложение 9'!N402</f>
        <v>10285418.6</v>
      </c>
      <c r="K519" s="111">
        <f>'приложение 9'!O401+'приложение 9'!O402</f>
        <v>10285417.92</v>
      </c>
      <c r="L519" s="111">
        <f>'приложение 9'!P401+'приложение 9'!P402</f>
        <v>16961056</v>
      </c>
      <c r="M519" s="111">
        <f>'приложение 9'!Q401+'приложение 9'!Q402</f>
        <v>16199165.859999999</v>
      </c>
      <c r="N519" s="111">
        <f>'приложение 9'!R400</f>
        <v>17497200</v>
      </c>
      <c r="O519" s="111">
        <f>'приложение 9'!S400</f>
        <v>17497200</v>
      </c>
      <c r="P519" s="110"/>
      <c r="Q519" s="128">
        <f t="shared" si="95"/>
        <v>16961.056</v>
      </c>
      <c r="R519" s="133">
        <f t="shared" si="96"/>
        <v>16199.165859999999</v>
      </c>
    </row>
    <row r="520" spans="1:18">
      <c r="A520" s="161"/>
      <c r="B520" s="156"/>
      <c r="C520" s="100" t="s">
        <v>10</v>
      </c>
      <c r="D520" s="111"/>
      <c r="E520" s="111"/>
      <c r="F520" s="111"/>
      <c r="G520" s="111"/>
      <c r="H520" s="111"/>
      <c r="I520" s="111"/>
      <c r="J520" s="111"/>
      <c r="K520" s="111"/>
      <c r="L520" s="111"/>
      <c r="M520" s="111"/>
      <c r="N520" s="111"/>
      <c r="O520" s="111"/>
      <c r="P520" s="110"/>
      <c r="Q520" s="128"/>
      <c r="R520" s="133"/>
    </row>
    <row r="521" spans="1:18">
      <c r="A521" s="161"/>
      <c r="B521" s="156"/>
      <c r="C521" s="100" t="s">
        <v>11</v>
      </c>
      <c r="D521" s="111"/>
      <c r="E521" s="111"/>
      <c r="F521" s="111"/>
      <c r="G521" s="111"/>
      <c r="H521" s="111"/>
      <c r="I521" s="111"/>
      <c r="J521" s="111"/>
      <c r="K521" s="111"/>
      <c r="L521" s="111"/>
      <c r="M521" s="111"/>
      <c r="N521" s="111"/>
      <c r="O521" s="111"/>
      <c r="P521" s="110"/>
      <c r="Q521" s="128"/>
      <c r="R521" s="133"/>
    </row>
    <row r="522" spans="1:18">
      <c r="A522" s="162"/>
      <c r="B522" s="156"/>
      <c r="C522" s="100" t="s">
        <v>12</v>
      </c>
      <c r="D522" s="111"/>
      <c r="E522" s="111"/>
      <c r="F522" s="111"/>
      <c r="G522" s="111"/>
      <c r="H522" s="111"/>
      <c r="I522" s="111"/>
      <c r="J522" s="111"/>
      <c r="K522" s="111"/>
      <c r="L522" s="111"/>
      <c r="M522" s="111"/>
      <c r="N522" s="111"/>
      <c r="O522" s="111"/>
      <c r="P522" s="110"/>
      <c r="Q522" s="128"/>
      <c r="R522" s="133"/>
    </row>
    <row r="523" spans="1:18" ht="13.5" customHeight="1">
      <c r="A523" s="160" t="s">
        <v>115</v>
      </c>
      <c r="B523" s="156" t="s">
        <v>655</v>
      </c>
      <c r="C523" s="100" t="s">
        <v>5</v>
      </c>
      <c r="D523" s="111">
        <f>SUM(D525:D530)</f>
        <v>307228</v>
      </c>
      <c r="E523" s="111">
        <f t="shared" ref="E523:O523" si="108">SUM(E525:E530)</f>
        <v>298228</v>
      </c>
      <c r="F523" s="111">
        <f t="shared" si="108"/>
        <v>0</v>
      </c>
      <c r="G523" s="111">
        <f t="shared" si="108"/>
        <v>0</v>
      </c>
      <c r="H523" s="111">
        <f t="shared" si="108"/>
        <v>0</v>
      </c>
      <c r="I523" s="111">
        <f t="shared" si="108"/>
        <v>0</v>
      </c>
      <c r="J523" s="111">
        <f t="shared" si="108"/>
        <v>0</v>
      </c>
      <c r="K523" s="111">
        <f t="shared" si="108"/>
        <v>0</v>
      </c>
      <c r="L523" s="111">
        <f t="shared" si="108"/>
        <v>217800</v>
      </c>
      <c r="M523" s="111">
        <f t="shared" si="108"/>
        <v>217800</v>
      </c>
      <c r="N523" s="111">
        <f t="shared" si="108"/>
        <v>0</v>
      </c>
      <c r="O523" s="111">
        <f t="shared" si="108"/>
        <v>0</v>
      </c>
      <c r="P523" s="110"/>
      <c r="Q523" s="128">
        <f t="shared" ref="Q523:Q583" si="109">L523/1000</f>
        <v>217.8</v>
      </c>
      <c r="R523" s="133">
        <f t="shared" ref="R523:R583" si="110">M523/1000</f>
        <v>217.8</v>
      </c>
    </row>
    <row r="524" spans="1:18">
      <c r="A524" s="161"/>
      <c r="B524" s="156"/>
      <c r="C524" s="100" t="s">
        <v>6</v>
      </c>
      <c r="D524" s="111"/>
      <c r="E524" s="111"/>
      <c r="F524" s="111"/>
      <c r="G524" s="111"/>
      <c r="H524" s="111"/>
      <c r="I524" s="111"/>
      <c r="J524" s="111"/>
      <c r="K524" s="111"/>
      <c r="L524" s="111"/>
      <c r="M524" s="111"/>
      <c r="N524" s="111"/>
      <c r="O524" s="111"/>
      <c r="P524" s="110"/>
      <c r="Q524" s="128"/>
      <c r="R524" s="133"/>
    </row>
    <row r="525" spans="1:18">
      <c r="A525" s="161"/>
      <c r="B525" s="156"/>
      <c r="C525" s="100" t="s">
        <v>16</v>
      </c>
      <c r="D525" s="111"/>
      <c r="E525" s="111"/>
      <c r="F525" s="111"/>
      <c r="G525" s="111"/>
      <c r="H525" s="111"/>
      <c r="I525" s="111"/>
      <c r="J525" s="111"/>
      <c r="K525" s="111"/>
      <c r="L525" s="111"/>
      <c r="M525" s="111"/>
      <c r="N525" s="111"/>
      <c r="O525" s="111"/>
      <c r="P525" s="110"/>
      <c r="Q525" s="128"/>
      <c r="R525" s="133"/>
    </row>
    <row r="526" spans="1:18">
      <c r="A526" s="161"/>
      <c r="B526" s="156"/>
      <c r="C526" s="100" t="s">
        <v>8</v>
      </c>
      <c r="D526" s="111">
        <f>'приложение 9'!H405+'приложение 9'!H406</f>
        <v>227280</v>
      </c>
      <c r="E526" s="111">
        <f>'приложение 9'!I405+'приложение 9'!I406</f>
        <v>227280</v>
      </c>
      <c r="F526" s="111">
        <f>'приложение 9'!J405+'приложение 9'!J406</f>
        <v>0</v>
      </c>
      <c r="G526" s="111">
        <f>'приложение 9'!K405+'приложение 9'!K406</f>
        <v>0</v>
      </c>
      <c r="H526" s="111">
        <f>'приложение 9'!L405+'приложение 9'!L406</f>
        <v>0</v>
      </c>
      <c r="I526" s="111">
        <f>'приложение 9'!M405+'приложение 9'!M406</f>
        <v>0</v>
      </c>
      <c r="J526" s="111">
        <f>'приложение 9'!N405+'приложение 9'!N406</f>
        <v>0</v>
      </c>
      <c r="K526" s="111">
        <f>'приложение 9'!O405+'приложение 9'!O406</f>
        <v>0</v>
      </c>
      <c r="L526" s="111">
        <f>'приложение 9'!P405+'приложение 9'!P406</f>
        <v>217800</v>
      </c>
      <c r="M526" s="111">
        <f>'приложение 9'!Q405+'приложение 9'!Q406</f>
        <v>217800</v>
      </c>
      <c r="N526" s="111">
        <v>0</v>
      </c>
      <c r="O526" s="111">
        <v>0</v>
      </c>
      <c r="P526" s="110"/>
      <c r="Q526" s="128">
        <f t="shared" si="109"/>
        <v>217.8</v>
      </c>
      <c r="R526" s="133">
        <f t="shared" si="110"/>
        <v>217.8</v>
      </c>
    </row>
    <row r="527" spans="1:18">
      <c r="A527" s="161"/>
      <c r="B527" s="156"/>
      <c r="C527" s="100" t="s">
        <v>9</v>
      </c>
      <c r="D527" s="111">
        <f>'приложение 9'!H407+'приложение 9'!H408+'приложение 9'!H409</f>
        <v>79948</v>
      </c>
      <c r="E527" s="111">
        <f>'приложение 9'!I407+'приложение 9'!I408+'приложение 9'!I409</f>
        <v>70948</v>
      </c>
      <c r="F527" s="111">
        <f>'приложение 9'!J407+'приложение 9'!J408+'приложение 9'!J409</f>
        <v>0</v>
      </c>
      <c r="G527" s="111">
        <f>'приложение 9'!K407+'приложение 9'!K408+'приложение 9'!K409</f>
        <v>0</v>
      </c>
      <c r="H527" s="111">
        <f>'приложение 9'!L407+'приложение 9'!L408+'приложение 9'!L409</f>
        <v>0</v>
      </c>
      <c r="I527" s="111">
        <f>'приложение 9'!M407+'приложение 9'!M408+'приложение 9'!M409</f>
        <v>0</v>
      </c>
      <c r="J527" s="111">
        <f>'приложение 9'!N407+'приложение 9'!N408+'приложение 9'!N409</f>
        <v>0</v>
      </c>
      <c r="K527" s="111">
        <f>'приложение 9'!O407+'приложение 9'!O408+'приложение 9'!O409</f>
        <v>0</v>
      </c>
      <c r="L527" s="111">
        <f>'приложение 9'!P407+'приложение 9'!P408+'приложение 9'!P409</f>
        <v>0</v>
      </c>
      <c r="M527" s="111">
        <f>'приложение 9'!Q407+'приложение 9'!Q408+'приложение 9'!Q409</f>
        <v>0</v>
      </c>
      <c r="N527" s="111">
        <v>0</v>
      </c>
      <c r="O527" s="111">
        <v>0</v>
      </c>
      <c r="P527" s="110"/>
      <c r="Q527" s="128">
        <f t="shared" si="109"/>
        <v>0</v>
      </c>
      <c r="R527" s="133">
        <f t="shared" si="110"/>
        <v>0</v>
      </c>
    </row>
    <row r="528" spans="1:18">
      <c r="A528" s="161"/>
      <c r="B528" s="156"/>
      <c r="C528" s="100" t="s">
        <v>10</v>
      </c>
      <c r="D528" s="111"/>
      <c r="E528" s="111"/>
      <c r="F528" s="111"/>
      <c r="G528" s="111"/>
      <c r="H528" s="111"/>
      <c r="I528" s="111"/>
      <c r="J528" s="111"/>
      <c r="K528" s="111"/>
      <c r="L528" s="111"/>
      <c r="M528" s="111"/>
      <c r="N528" s="111"/>
      <c r="O528" s="111"/>
      <c r="P528" s="110"/>
      <c r="Q528" s="128"/>
      <c r="R528" s="133"/>
    </row>
    <row r="529" spans="1:18">
      <c r="A529" s="161"/>
      <c r="B529" s="156"/>
      <c r="C529" s="100" t="s">
        <v>11</v>
      </c>
      <c r="D529" s="112"/>
      <c r="E529" s="112"/>
      <c r="F529" s="111"/>
      <c r="G529" s="111"/>
      <c r="H529" s="111"/>
      <c r="I529" s="111"/>
      <c r="J529" s="111"/>
      <c r="K529" s="111"/>
      <c r="L529" s="111"/>
      <c r="M529" s="111"/>
      <c r="N529" s="111"/>
      <c r="O529" s="111"/>
      <c r="P529" s="110"/>
      <c r="Q529" s="128"/>
      <c r="R529" s="133"/>
    </row>
    <row r="530" spans="1:18">
      <c r="A530" s="162"/>
      <c r="B530" s="156"/>
      <c r="C530" s="100" t="s">
        <v>12</v>
      </c>
      <c r="D530" s="112"/>
      <c r="E530" s="112"/>
      <c r="F530" s="111"/>
      <c r="G530" s="111"/>
      <c r="H530" s="111"/>
      <c r="I530" s="111"/>
      <c r="J530" s="111"/>
      <c r="K530" s="111"/>
      <c r="L530" s="111"/>
      <c r="M530" s="111"/>
      <c r="N530" s="111"/>
      <c r="O530" s="111"/>
      <c r="P530" s="110"/>
      <c r="Q530" s="128"/>
      <c r="R530" s="133"/>
    </row>
    <row r="531" spans="1:18" ht="13.5" customHeight="1">
      <c r="A531" s="172" t="s">
        <v>630</v>
      </c>
      <c r="B531" s="155" t="s">
        <v>671</v>
      </c>
      <c r="C531" s="99" t="s">
        <v>5</v>
      </c>
      <c r="D531" s="121">
        <f>SUM(D533:D538)</f>
        <v>248104184</v>
      </c>
      <c r="E531" s="121">
        <f t="shared" ref="E531:O531" si="111">SUM(E533:E538)</f>
        <v>211905298.51999998</v>
      </c>
      <c r="F531" s="121">
        <f t="shared" si="111"/>
        <v>16540000</v>
      </c>
      <c r="G531" s="121">
        <f t="shared" si="111"/>
        <v>16540000</v>
      </c>
      <c r="H531" s="121">
        <f t="shared" si="111"/>
        <v>75317277</v>
      </c>
      <c r="I531" s="121">
        <f t="shared" si="111"/>
        <v>75317277</v>
      </c>
      <c r="J531" s="121">
        <f t="shared" si="111"/>
        <v>77099077</v>
      </c>
      <c r="K531" s="121">
        <f t="shared" si="111"/>
        <v>77099077</v>
      </c>
      <c r="L531" s="121">
        <f t="shared" si="111"/>
        <v>87477509</v>
      </c>
      <c r="M531" s="121">
        <f t="shared" si="111"/>
        <v>85361157.760000005</v>
      </c>
      <c r="N531" s="121">
        <f t="shared" si="111"/>
        <v>232869000</v>
      </c>
      <c r="O531" s="121">
        <f t="shared" si="111"/>
        <v>232869000</v>
      </c>
      <c r="P531" s="116"/>
      <c r="Q531" s="129">
        <f t="shared" si="109"/>
        <v>87477.509000000005</v>
      </c>
      <c r="R531" s="131">
        <f t="shared" si="110"/>
        <v>85361.157760000002</v>
      </c>
    </row>
    <row r="532" spans="1:18">
      <c r="A532" s="173"/>
      <c r="B532" s="155"/>
      <c r="C532" s="99" t="s">
        <v>6</v>
      </c>
      <c r="D532" s="117"/>
      <c r="E532" s="117"/>
      <c r="F532" s="118"/>
      <c r="G532" s="118"/>
      <c r="H532" s="118"/>
      <c r="I532" s="118"/>
      <c r="J532" s="118"/>
      <c r="K532" s="118"/>
      <c r="L532" s="118"/>
      <c r="M532" s="118"/>
      <c r="N532" s="118"/>
      <c r="O532" s="118"/>
      <c r="P532" s="116"/>
      <c r="Q532" s="127"/>
      <c r="R532" s="132"/>
    </row>
    <row r="533" spans="1:18">
      <c r="A533" s="173"/>
      <c r="B533" s="155"/>
      <c r="C533" s="99" t="s">
        <v>7</v>
      </c>
      <c r="D533" s="62"/>
      <c r="E533" s="62"/>
      <c r="F533" s="118"/>
      <c r="G533" s="118"/>
      <c r="H533" s="118"/>
      <c r="I533" s="118"/>
      <c r="J533" s="118"/>
      <c r="K533" s="118"/>
      <c r="L533" s="118"/>
      <c r="M533" s="118"/>
      <c r="N533" s="118"/>
      <c r="O533" s="118"/>
      <c r="P533" s="116"/>
      <c r="Q533" s="127"/>
      <c r="R533" s="132"/>
    </row>
    <row r="534" spans="1:18">
      <c r="A534" s="173"/>
      <c r="B534" s="155"/>
      <c r="C534" s="99" t="s">
        <v>8</v>
      </c>
      <c r="D534" s="118">
        <f>D542+D550</f>
        <v>248009300</v>
      </c>
      <c r="E534" s="118">
        <f t="shared" ref="E534:O534" si="112">E542+E550</f>
        <v>211810415.09999999</v>
      </c>
      <c r="F534" s="118">
        <f t="shared" si="112"/>
        <v>16540000</v>
      </c>
      <c r="G534" s="118">
        <f t="shared" si="112"/>
        <v>16540000</v>
      </c>
      <c r="H534" s="118">
        <f t="shared" si="112"/>
        <v>75317277</v>
      </c>
      <c r="I534" s="118">
        <f t="shared" si="112"/>
        <v>75317277</v>
      </c>
      <c r="J534" s="118">
        <f t="shared" si="112"/>
        <v>77087277</v>
      </c>
      <c r="K534" s="118">
        <f t="shared" si="112"/>
        <v>77087277</v>
      </c>
      <c r="L534" s="118">
        <f t="shared" si="112"/>
        <v>86900900</v>
      </c>
      <c r="M534" s="118">
        <f t="shared" si="112"/>
        <v>84789069.640000001</v>
      </c>
      <c r="N534" s="118">
        <f t="shared" si="112"/>
        <v>232739000</v>
      </c>
      <c r="O534" s="118">
        <f t="shared" si="112"/>
        <v>232739000</v>
      </c>
      <c r="P534" s="116"/>
      <c r="Q534" s="127">
        <f t="shared" si="109"/>
        <v>86900.9</v>
      </c>
      <c r="R534" s="132">
        <f t="shared" si="110"/>
        <v>84789.069640000002</v>
      </c>
    </row>
    <row r="535" spans="1:18">
      <c r="A535" s="173"/>
      <c r="B535" s="155"/>
      <c r="C535" s="99" t="s">
        <v>9</v>
      </c>
      <c r="D535" s="118">
        <f>D543+D551</f>
        <v>94884</v>
      </c>
      <c r="E535" s="118">
        <f t="shared" ref="E535:O535" si="113">E543+E551</f>
        <v>94883.42</v>
      </c>
      <c r="F535" s="118">
        <f t="shared" si="113"/>
        <v>0</v>
      </c>
      <c r="G535" s="118">
        <f t="shared" si="113"/>
        <v>0</v>
      </c>
      <c r="H535" s="118">
        <f t="shared" si="113"/>
        <v>0</v>
      </c>
      <c r="I535" s="118">
        <f t="shared" si="113"/>
        <v>0</v>
      </c>
      <c r="J535" s="118">
        <f t="shared" si="113"/>
        <v>11800</v>
      </c>
      <c r="K535" s="118">
        <f t="shared" si="113"/>
        <v>11800</v>
      </c>
      <c r="L535" s="118">
        <f t="shared" si="113"/>
        <v>576609</v>
      </c>
      <c r="M535" s="118">
        <f t="shared" si="113"/>
        <v>572088.12</v>
      </c>
      <c r="N535" s="118">
        <f t="shared" si="113"/>
        <v>130000</v>
      </c>
      <c r="O535" s="118">
        <f t="shared" si="113"/>
        <v>130000</v>
      </c>
      <c r="P535" s="116"/>
      <c r="Q535" s="127">
        <f t="shared" si="109"/>
        <v>576.60900000000004</v>
      </c>
      <c r="R535" s="132">
        <f t="shared" si="110"/>
        <v>572.08812</v>
      </c>
    </row>
    <row r="536" spans="1:18">
      <c r="A536" s="173"/>
      <c r="B536" s="155"/>
      <c r="C536" s="99" t="s">
        <v>10</v>
      </c>
      <c r="D536" s="118"/>
      <c r="E536" s="118"/>
      <c r="F536" s="118"/>
      <c r="G536" s="118"/>
      <c r="H536" s="118"/>
      <c r="I536" s="118"/>
      <c r="J536" s="118"/>
      <c r="K536" s="118"/>
      <c r="L536" s="118"/>
      <c r="M536" s="118"/>
      <c r="N536" s="118"/>
      <c r="O536" s="118"/>
      <c r="P536" s="116"/>
      <c r="Q536" s="127"/>
      <c r="R536" s="132"/>
    </row>
    <row r="537" spans="1:18">
      <c r="A537" s="173"/>
      <c r="B537" s="155"/>
      <c r="C537" s="99" t="s">
        <v>11</v>
      </c>
      <c r="D537" s="118"/>
      <c r="E537" s="118"/>
      <c r="F537" s="118"/>
      <c r="G537" s="118"/>
      <c r="H537" s="118"/>
      <c r="I537" s="118"/>
      <c r="J537" s="118"/>
      <c r="K537" s="118"/>
      <c r="L537" s="118"/>
      <c r="M537" s="118"/>
      <c r="N537" s="118"/>
      <c r="O537" s="118"/>
      <c r="P537" s="116"/>
      <c r="Q537" s="127"/>
      <c r="R537" s="132"/>
    </row>
    <row r="538" spans="1:18">
      <c r="A538" s="174"/>
      <c r="B538" s="155"/>
      <c r="C538" s="99" t="s">
        <v>12</v>
      </c>
      <c r="D538" s="118"/>
      <c r="E538" s="118"/>
      <c r="F538" s="118"/>
      <c r="G538" s="118"/>
      <c r="H538" s="118"/>
      <c r="I538" s="118"/>
      <c r="J538" s="118"/>
      <c r="K538" s="118"/>
      <c r="L538" s="118"/>
      <c r="M538" s="118"/>
      <c r="N538" s="118"/>
      <c r="O538" s="118"/>
      <c r="P538" s="116"/>
      <c r="Q538" s="127"/>
      <c r="R538" s="132"/>
    </row>
    <row r="539" spans="1:18" ht="12" customHeight="1">
      <c r="A539" s="160" t="s">
        <v>14</v>
      </c>
      <c r="B539" s="157" t="s">
        <v>126</v>
      </c>
      <c r="C539" s="100" t="s">
        <v>5</v>
      </c>
      <c r="D539" s="111">
        <f t="shared" ref="D539:O539" si="114">SUM(D541:D546)</f>
        <v>4294884</v>
      </c>
      <c r="E539" s="111">
        <f t="shared" si="114"/>
        <v>4294883.42</v>
      </c>
      <c r="F539" s="111">
        <f t="shared" si="114"/>
        <v>0</v>
      </c>
      <c r="G539" s="111">
        <f t="shared" si="114"/>
        <v>0</v>
      </c>
      <c r="H539" s="111">
        <f t="shared" si="114"/>
        <v>0</v>
      </c>
      <c r="I539" s="111">
        <f t="shared" si="114"/>
        <v>0</v>
      </c>
      <c r="J539" s="111">
        <f t="shared" si="114"/>
        <v>11800</v>
      </c>
      <c r="K539" s="111">
        <f t="shared" si="114"/>
        <v>11800</v>
      </c>
      <c r="L539" s="111">
        <f t="shared" si="114"/>
        <v>6576609</v>
      </c>
      <c r="M539" s="111">
        <f t="shared" si="114"/>
        <v>5092880.76</v>
      </c>
      <c r="N539" s="111">
        <f t="shared" si="114"/>
        <v>130000</v>
      </c>
      <c r="O539" s="111">
        <f t="shared" si="114"/>
        <v>130000</v>
      </c>
      <c r="P539" s="110"/>
      <c r="Q539" s="128">
        <f t="shared" si="109"/>
        <v>6576.6090000000004</v>
      </c>
      <c r="R539" s="133">
        <f t="shared" si="110"/>
        <v>5092.88076</v>
      </c>
    </row>
    <row r="540" spans="1:18">
      <c r="A540" s="161"/>
      <c r="B540" s="158"/>
      <c r="C540" s="100" t="s">
        <v>6</v>
      </c>
      <c r="D540" s="111"/>
      <c r="E540" s="111"/>
      <c r="F540" s="111"/>
      <c r="G540" s="111"/>
      <c r="H540" s="111"/>
      <c r="I540" s="111"/>
      <c r="J540" s="111"/>
      <c r="K540" s="111"/>
      <c r="L540" s="111"/>
      <c r="M540" s="111"/>
      <c r="N540" s="111"/>
      <c r="O540" s="111"/>
      <c r="P540" s="110"/>
      <c r="Q540" s="128"/>
      <c r="R540" s="133"/>
    </row>
    <row r="541" spans="1:18">
      <c r="A541" s="161"/>
      <c r="B541" s="158"/>
      <c r="C541" s="100" t="s">
        <v>7</v>
      </c>
      <c r="D541" s="111"/>
      <c r="E541" s="111"/>
      <c r="F541" s="111"/>
      <c r="G541" s="111"/>
      <c r="H541" s="111"/>
      <c r="I541" s="111"/>
      <c r="J541" s="111"/>
      <c r="K541" s="111"/>
      <c r="L541" s="111"/>
      <c r="M541" s="111"/>
      <c r="N541" s="111"/>
      <c r="O541" s="111"/>
      <c r="P541" s="110"/>
      <c r="Q541" s="128"/>
      <c r="R541" s="133"/>
    </row>
    <row r="542" spans="1:18">
      <c r="A542" s="161"/>
      <c r="B542" s="158"/>
      <c r="C542" s="100" t="s">
        <v>8</v>
      </c>
      <c r="D542" s="111">
        <f>'приложение 9'!H414+'приложение 9'!H417</f>
        <v>4200000</v>
      </c>
      <c r="E542" s="111">
        <f>'приложение 9'!I414+'приложение 9'!I417</f>
        <v>4200000</v>
      </c>
      <c r="F542" s="111">
        <f>'приложение 9'!J414+'приложение 9'!J417</f>
        <v>0</v>
      </c>
      <c r="G542" s="111">
        <f>'приложение 9'!K414+'приложение 9'!K417</f>
        <v>0</v>
      </c>
      <c r="H542" s="111">
        <f>'приложение 9'!L414+'приложение 9'!L417</f>
        <v>0</v>
      </c>
      <c r="I542" s="111">
        <f>'приложение 9'!M414+'приложение 9'!M417</f>
        <v>0</v>
      </c>
      <c r="J542" s="111">
        <f>'приложение 9'!N414+'приложение 9'!N417</f>
        <v>0</v>
      </c>
      <c r="K542" s="111">
        <f>'приложение 9'!O414+'приложение 9'!O417</f>
        <v>0</v>
      </c>
      <c r="L542" s="111">
        <f>'приложение 9'!P414+'приложение 9'!P417</f>
        <v>6000000</v>
      </c>
      <c r="M542" s="111">
        <f>'приложение 9'!Q414+'приложение 9'!Q417</f>
        <v>4520792.6399999997</v>
      </c>
      <c r="N542" s="111"/>
      <c r="O542" s="111"/>
      <c r="P542" s="110"/>
      <c r="Q542" s="128">
        <f t="shared" si="109"/>
        <v>6000</v>
      </c>
      <c r="R542" s="133">
        <f t="shared" si="110"/>
        <v>4520.7926399999997</v>
      </c>
    </row>
    <row r="543" spans="1:18">
      <c r="A543" s="161"/>
      <c r="B543" s="158"/>
      <c r="C543" s="100" t="s">
        <v>9</v>
      </c>
      <c r="D543" s="111">
        <f>'приложение 9'!H416+'приложение 9'!H418</f>
        <v>94884</v>
      </c>
      <c r="E543" s="111">
        <f>'приложение 9'!I416+'приложение 9'!I418</f>
        <v>94883.42</v>
      </c>
      <c r="F543" s="111">
        <f>'приложение 9'!J416+'приложение 9'!J418</f>
        <v>0</v>
      </c>
      <c r="G543" s="111">
        <f>'приложение 9'!K416+'приложение 9'!K418</f>
        <v>0</v>
      </c>
      <c r="H543" s="111">
        <f>'приложение 9'!L416+'приложение 9'!L418</f>
        <v>0</v>
      </c>
      <c r="I543" s="111">
        <f>'приложение 9'!M416+'приложение 9'!M418</f>
        <v>0</v>
      </c>
      <c r="J543" s="111">
        <f>'приложение 9'!N416+'приложение 9'!N418</f>
        <v>11800</v>
      </c>
      <c r="K543" s="111">
        <f>'приложение 9'!O416+'приложение 9'!O418</f>
        <v>11800</v>
      </c>
      <c r="L543" s="111">
        <f>'приложение 9'!P416+'приложение 9'!P418</f>
        <v>576609</v>
      </c>
      <c r="M543" s="111">
        <f>'приложение 9'!Q416+'приложение 9'!Q418</f>
        <v>572088.12</v>
      </c>
      <c r="N543" s="111">
        <f>'приложение 9'!R413</f>
        <v>130000</v>
      </c>
      <c r="O543" s="111">
        <f>'приложение 9'!S413</f>
        <v>130000</v>
      </c>
      <c r="P543" s="110"/>
      <c r="Q543" s="128">
        <f t="shared" si="109"/>
        <v>576.60900000000004</v>
      </c>
      <c r="R543" s="133">
        <f t="shared" si="110"/>
        <v>572.08812</v>
      </c>
    </row>
    <row r="544" spans="1:18">
      <c r="A544" s="161"/>
      <c r="B544" s="158"/>
      <c r="C544" s="100" t="s">
        <v>10</v>
      </c>
      <c r="D544" s="111"/>
      <c r="E544" s="111"/>
      <c r="F544" s="111"/>
      <c r="G544" s="111"/>
      <c r="H544" s="111"/>
      <c r="I544" s="111"/>
      <c r="J544" s="111"/>
      <c r="K544" s="111"/>
      <c r="L544" s="111"/>
      <c r="M544" s="111"/>
      <c r="N544" s="111"/>
      <c r="O544" s="111"/>
      <c r="P544" s="110"/>
      <c r="Q544" s="128"/>
      <c r="R544" s="133"/>
    </row>
    <row r="545" spans="1:18">
      <c r="A545" s="161"/>
      <c r="B545" s="158"/>
      <c r="C545" s="100" t="s">
        <v>11</v>
      </c>
      <c r="D545" s="111"/>
      <c r="E545" s="111"/>
      <c r="F545" s="111"/>
      <c r="G545" s="111"/>
      <c r="H545" s="111"/>
      <c r="I545" s="111"/>
      <c r="J545" s="111"/>
      <c r="K545" s="111"/>
      <c r="L545" s="111"/>
      <c r="M545" s="111"/>
      <c r="N545" s="111"/>
      <c r="O545" s="111"/>
      <c r="P545" s="110"/>
      <c r="Q545" s="128"/>
      <c r="R545" s="133"/>
    </row>
    <row r="546" spans="1:18">
      <c r="A546" s="162"/>
      <c r="B546" s="159"/>
      <c r="C546" s="100" t="s">
        <v>12</v>
      </c>
      <c r="D546" s="111"/>
      <c r="E546" s="111"/>
      <c r="F546" s="111"/>
      <c r="G546" s="111"/>
      <c r="H546" s="111"/>
      <c r="I546" s="111"/>
      <c r="J546" s="111"/>
      <c r="K546" s="111"/>
      <c r="L546" s="111"/>
      <c r="M546" s="111"/>
      <c r="N546" s="111"/>
      <c r="O546" s="111"/>
      <c r="P546" s="110"/>
      <c r="Q546" s="128"/>
      <c r="R546" s="133"/>
    </row>
    <row r="547" spans="1:18" ht="13.5" customHeight="1">
      <c r="A547" s="177" t="s">
        <v>546</v>
      </c>
      <c r="B547" s="156" t="s">
        <v>453</v>
      </c>
      <c r="C547" s="100" t="s">
        <v>5</v>
      </c>
      <c r="D547" s="111">
        <f t="shared" ref="D547:O547" si="115">SUM(D549:D554)</f>
        <v>243809300</v>
      </c>
      <c r="E547" s="111">
        <f t="shared" si="115"/>
        <v>207610415.09999999</v>
      </c>
      <c r="F547" s="111">
        <f t="shared" si="115"/>
        <v>16540000</v>
      </c>
      <c r="G547" s="111">
        <f t="shared" si="115"/>
        <v>16540000</v>
      </c>
      <c r="H547" s="111">
        <f t="shared" si="115"/>
        <v>75317277</v>
      </c>
      <c r="I547" s="111">
        <f t="shared" si="115"/>
        <v>75317277</v>
      </c>
      <c r="J547" s="111">
        <f t="shared" si="115"/>
        <v>77087277</v>
      </c>
      <c r="K547" s="111">
        <f t="shared" si="115"/>
        <v>77087277</v>
      </c>
      <c r="L547" s="111">
        <f t="shared" si="115"/>
        <v>80900900</v>
      </c>
      <c r="M547" s="111">
        <f t="shared" si="115"/>
        <v>80268277</v>
      </c>
      <c r="N547" s="111">
        <f t="shared" si="115"/>
        <v>232739000</v>
      </c>
      <c r="O547" s="111">
        <f t="shared" si="115"/>
        <v>232739000</v>
      </c>
      <c r="P547" s="110"/>
      <c r="Q547" s="128">
        <f t="shared" si="109"/>
        <v>80900.899999999994</v>
      </c>
      <c r="R547" s="133">
        <f t="shared" si="110"/>
        <v>80268.277000000002</v>
      </c>
    </row>
    <row r="548" spans="1:18">
      <c r="A548" s="178"/>
      <c r="B548" s="156"/>
      <c r="C548" s="100" t="s">
        <v>6</v>
      </c>
      <c r="D548" s="111"/>
      <c r="E548" s="111"/>
      <c r="F548" s="111"/>
      <c r="G548" s="111"/>
      <c r="H548" s="111"/>
      <c r="I548" s="111"/>
      <c r="J548" s="111"/>
      <c r="K548" s="111"/>
      <c r="L548" s="111"/>
      <c r="M548" s="111"/>
      <c r="N548" s="111"/>
      <c r="O548" s="111"/>
      <c r="P548" s="110"/>
      <c r="Q548" s="128"/>
      <c r="R548" s="133"/>
    </row>
    <row r="549" spans="1:18">
      <c r="A549" s="178"/>
      <c r="B549" s="156"/>
      <c r="C549" s="100" t="s">
        <v>15</v>
      </c>
      <c r="D549" s="111"/>
      <c r="E549" s="111"/>
      <c r="F549" s="111"/>
      <c r="G549" s="111"/>
      <c r="H549" s="111"/>
      <c r="I549" s="111"/>
      <c r="J549" s="111"/>
      <c r="K549" s="111"/>
      <c r="L549" s="111"/>
      <c r="M549" s="111"/>
      <c r="N549" s="111"/>
      <c r="O549" s="111"/>
      <c r="P549" s="110"/>
      <c r="Q549" s="128"/>
      <c r="R549" s="133"/>
    </row>
    <row r="550" spans="1:18">
      <c r="A550" s="178"/>
      <c r="B550" s="156"/>
      <c r="C550" s="100" t="s">
        <v>8</v>
      </c>
      <c r="D550" s="111">
        <f>'приложение 9'!H421</f>
        <v>243809300</v>
      </c>
      <c r="E550" s="111">
        <f>'приложение 9'!I421</f>
        <v>207610415.09999999</v>
      </c>
      <c r="F550" s="111">
        <f>'приложение 9'!J421</f>
        <v>16540000</v>
      </c>
      <c r="G550" s="111">
        <f>'приложение 9'!K421</f>
        <v>16540000</v>
      </c>
      <c r="H550" s="111">
        <f>'приложение 9'!L421</f>
        <v>75317277</v>
      </c>
      <c r="I550" s="111">
        <f>'приложение 9'!M421</f>
        <v>75317277</v>
      </c>
      <c r="J550" s="111">
        <f>'приложение 9'!N421</f>
        <v>77087277</v>
      </c>
      <c r="K550" s="111">
        <f>'приложение 9'!O421</f>
        <v>77087277</v>
      </c>
      <c r="L550" s="111">
        <f>'приложение 9'!P421</f>
        <v>80900900</v>
      </c>
      <c r="M550" s="111">
        <f>'приложение 9'!Q421</f>
        <v>80268277</v>
      </c>
      <c r="N550" s="111">
        <f>'приложение 9'!R419</f>
        <v>232739000</v>
      </c>
      <c r="O550" s="111">
        <f>'приложение 9'!S419</f>
        <v>232739000</v>
      </c>
      <c r="P550" s="110"/>
      <c r="Q550" s="128">
        <f t="shared" si="109"/>
        <v>80900.899999999994</v>
      </c>
      <c r="R550" s="133">
        <f t="shared" si="110"/>
        <v>80268.277000000002</v>
      </c>
    </row>
    <row r="551" spans="1:18">
      <c r="A551" s="178"/>
      <c r="B551" s="156"/>
      <c r="C551" s="100" t="s">
        <v>9</v>
      </c>
      <c r="D551" s="111"/>
      <c r="E551" s="111"/>
      <c r="F551" s="111"/>
      <c r="G551" s="111"/>
      <c r="H551" s="111"/>
      <c r="I551" s="111"/>
      <c r="J551" s="111"/>
      <c r="K551" s="111"/>
      <c r="L551" s="111"/>
      <c r="M551" s="111"/>
      <c r="N551" s="111"/>
      <c r="O551" s="111"/>
      <c r="P551" s="110"/>
      <c r="Q551" s="128"/>
      <c r="R551" s="133"/>
    </row>
    <row r="552" spans="1:18">
      <c r="A552" s="178"/>
      <c r="B552" s="156"/>
      <c r="C552" s="100" t="s">
        <v>10</v>
      </c>
      <c r="D552" s="112"/>
      <c r="E552" s="112"/>
      <c r="F552" s="111"/>
      <c r="G552" s="111"/>
      <c r="H552" s="111"/>
      <c r="I552" s="111"/>
      <c r="J552" s="111"/>
      <c r="K552" s="111"/>
      <c r="L552" s="111"/>
      <c r="M552" s="111"/>
      <c r="N552" s="111"/>
      <c r="O552" s="111"/>
      <c r="P552" s="110"/>
      <c r="Q552" s="128"/>
      <c r="R552" s="133"/>
    </row>
    <row r="553" spans="1:18">
      <c r="A553" s="178"/>
      <c r="B553" s="156"/>
      <c r="C553" s="100" t="s">
        <v>11</v>
      </c>
      <c r="D553" s="112"/>
      <c r="E553" s="112"/>
      <c r="F553" s="111"/>
      <c r="G553" s="111"/>
      <c r="H553" s="111"/>
      <c r="I553" s="111"/>
      <c r="J553" s="111"/>
      <c r="K553" s="111"/>
      <c r="L553" s="111"/>
      <c r="M553" s="111"/>
      <c r="N553" s="111"/>
      <c r="O553" s="111"/>
      <c r="P553" s="110"/>
      <c r="Q553" s="128"/>
      <c r="R553" s="133"/>
    </row>
    <row r="554" spans="1:18">
      <c r="A554" s="179"/>
      <c r="B554" s="156"/>
      <c r="C554" s="100" t="s">
        <v>12</v>
      </c>
      <c r="D554" s="112"/>
      <c r="E554" s="112"/>
      <c r="F554" s="111"/>
      <c r="G554" s="111"/>
      <c r="H554" s="111"/>
      <c r="I554" s="111"/>
      <c r="J554" s="111"/>
      <c r="K554" s="111"/>
      <c r="L554" s="111"/>
      <c r="M554" s="111"/>
      <c r="N554" s="111"/>
      <c r="O554" s="111"/>
      <c r="P554" s="110"/>
      <c r="Q554" s="128"/>
      <c r="R554" s="133"/>
    </row>
    <row r="555" spans="1:18" ht="13.5" customHeight="1">
      <c r="A555" s="172" t="s">
        <v>630</v>
      </c>
      <c r="B555" s="155" t="s">
        <v>672</v>
      </c>
      <c r="C555" s="99" t="s">
        <v>5</v>
      </c>
      <c r="D555" s="121">
        <f>SUM(D557:D562)</f>
        <v>77681839</v>
      </c>
      <c r="E555" s="121">
        <f t="shared" ref="E555:O555" si="116">SUM(E557:E562)</f>
        <v>77674156.780000001</v>
      </c>
      <c r="F555" s="121">
        <f t="shared" si="116"/>
        <v>17088523.899999999</v>
      </c>
      <c r="G555" s="121">
        <f t="shared" si="116"/>
        <v>17029460.329999998</v>
      </c>
      <c r="H555" s="121">
        <f t="shared" si="116"/>
        <v>33395523.039999999</v>
      </c>
      <c r="I555" s="121">
        <f t="shared" si="116"/>
        <v>33355521.68</v>
      </c>
      <c r="J555" s="121">
        <f t="shared" si="116"/>
        <v>47287582.32</v>
      </c>
      <c r="K555" s="121">
        <f t="shared" si="116"/>
        <v>47244747.150000006</v>
      </c>
      <c r="L555" s="121">
        <f t="shared" si="116"/>
        <v>67294004.349999994</v>
      </c>
      <c r="M555" s="121">
        <f t="shared" si="116"/>
        <v>67245482.170000002</v>
      </c>
      <c r="N555" s="121">
        <f t="shared" si="116"/>
        <v>65665952</v>
      </c>
      <c r="O555" s="121">
        <f t="shared" si="116"/>
        <v>65665952</v>
      </c>
      <c r="P555" s="116"/>
      <c r="Q555" s="129">
        <f t="shared" si="109"/>
        <v>67294.004349999988</v>
      </c>
      <c r="R555" s="131">
        <f t="shared" si="110"/>
        <v>67245.482170000003</v>
      </c>
    </row>
    <row r="556" spans="1:18">
      <c r="A556" s="173"/>
      <c r="B556" s="155"/>
      <c r="C556" s="99" t="s">
        <v>6</v>
      </c>
      <c r="D556" s="122"/>
      <c r="E556" s="122"/>
      <c r="F556" s="118"/>
      <c r="G556" s="118"/>
      <c r="H556" s="118"/>
      <c r="I556" s="118"/>
      <c r="J556" s="118"/>
      <c r="K556" s="118"/>
      <c r="L556" s="118"/>
      <c r="M556" s="118"/>
      <c r="N556" s="118"/>
      <c r="O556" s="118"/>
      <c r="P556" s="116"/>
      <c r="Q556" s="127"/>
      <c r="R556" s="132"/>
    </row>
    <row r="557" spans="1:18">
      <c r="A557" s="173"/>
      <c r="B557" s="155"/>
      <c r="C557" s="99" t="s">
        <v>7</v>
      </c>
      <c r="D557" s="61"/>
      <c r="E557" s="61"/>
      <c r="F557" s="118"/>
      <c r="G557" s="118"/>
      <c r="H557" s="118"/>
      <c r="I557" s="118"/>
      <c r="J557" s="118"/>
      <c r="K557" s="118"/>
      <c r="L557" s="118"/>
      <c r="M557" s="118"/>
      <c r="N557" s="118"/>
      <c r="O557" s="118"/>
      <c r="P557" s="116"/>
      <c r="Q557" s="127"/>
      <c r="R557" s="132"/>
    </row>
    <row r="558" spans="1:18">
      <c r="A558" s="173"/>
      <c r="B558" s="155"/>
      <c r="C558" s="99" t="s">
        <v>8</v>
      </c>
      <c r="D558" s="118">
        <f>D566+D574</f>
        <v>10200500</v>
      </c>
      <c r="E558" s="118">
        <f t="shared" ref="E558:O558" si="117">E566+E574</f>
        <v>10200500</v>
      </c>
      <c r="F558" s="118">
        <f t="shared" si="117"/>
        <v>2265849</v>
      </c>
      <c r="G558" s="118">
        <f t="shared" si="117"/>
        <v>2230716.08</v>
      </c>
      <c r="H558" s="118">
        <f t="shared" si="117"/>
        <v>4531698</v>
      </c>
      <c r="I558" s="118">
        <f t="shared" si="117"/>
        <v>4492863.83</v>
      </c>
      <c r="J558" s="118">
        <f t="shared" si="117"/>
        <v>6797547</v>
      </c>
      <c r="K558" s="118">
        <f t="shared" si="117"/>
        <v>6777019.0599999996</v>
      </c>
      <c r="L558" s="118">
        <f t="shared" si="117"/>
        <v>9063500</v>
      </c>
      <c r="M558" s="118">
        <f t="shared" si="117"/>
        <v>9063500</v>
      </c>
      <c r="N558" s="118">
        <f t="shared" si="117"/>
        <v>7061800</v>
      </c>
      <c r="O558" s="118">
        <f t="shared" si="117"/>
        <v>7061800</v>
      </c>
      <c r="P558" s="116"/>
      <c r="Q558" s="127">
        <f t="shared" si="109"/>
        <v>9063.5</v>
      </c>
      <c r="R558" s="132">
        <f t="shared" si="110"/>
        <v>9063.5</v>
      </c>
    </row>
    <row r="559" spans="1:18">
      <c r="A559" s="173"/>
      <c r="B559" s="155"/>
      <c r="C559" s="99" t="s">
        <v>9</v>
      </c>
      <c r="D559" s="118">
        <f>D567+D575</f>
        <v>67481339</v>
      </c>
      <c r="E559" s="118">
        <f t="shared" ref="E559:O559" si="118">E567+E575</f>
        <v>67473656.780000001</v>
      </c>
      <c r="F559" s="118">
        <f t="shared" si="118"/>
        <v>14822674.9</v>
      </c>
      <c r="G559" s="118">
        <f t="shared" si="118"/>
        <v>14798744.25</v>
      </c>
      <c r="H559" s="118">
        <f t="shared" si="118"/>
        <v>28863825.039999999</v>
      </c>
      <c r="I559" s="118">
        <f t="shared" si="118"/>
        <v>28862657.850000001</v>
      </c>
      <c r="J559" s="118">
        <f t="shared" si="118"/>
        <v>40490035.32</v>
      </c>
      <c r="K559" s="118">
        <f t="shared" si="118"/>
        <v>40467728.090000004</v>
      </c>
      <c r="L559" s="118">
        <f t="shared" si="118"/>
        <v>58230504.350000001</v>
      </c>
      <c r="M559" s="118">
        <f t="shared" si="118"/>
        <v>58181982.170000002</v>
      </c>
      <c r="N559" s="118">
        <f t="shared" si="118"/>
        <v>58604152</v>
      </c>
      <c r="O559" s="118">
        <f t="shared" si="118"/>
        <v>58604152</v>
      </c>
      <c r="P559" s="116"/>
      <c r="Q559" s="127">
        <f t="shared" si="109"/>
        <v>58230.504350000003</v>
      </c>
      <c r="R559" s="132">
        <f t="shared" si="110"/>
        <v>58181.982170000003</v>
      </c>
    </row>
    <row r="560" spans="1:18">
      <c r="A560" s="173"/>
      <c r="B560" s="155"/>
      <c r="C560" s="99" t="s">
        <v>10</v>
      </c>
      <c r="D560" s="118"/>
      <c r="E560" s="118"/>
      <c r="F560" s="118"/>
      <c r="G560" s="118"/>
      <c r="H560" s="118"/>
      <c r="I560" s="118"/>
      <c r="J560" s="118"/>
      <c r="K560" s="118"/>
      <c r="L560" s="118"/>
      <c r="M560" s="118"/>
      <c r="N560" s="118"/>
      <c r="O560" s="118"/>
      <c r="P560" s="116"/>
      <c r="Q560" s="127"/>
      <c r="R560" s="132"/>
    </row>
    <row r="561" spans="1:18">
      <c r="A561" s="173"/>
      <c r="B561" s="155"/>
      <c r="C561" s="99" t="s">
        <v>11</v>
      </c>
      <c r="D561" s="118"/>
      <c r="E561" s="118"/>
      <c r="F561" s="118"/>
      <c r="G561" s="118"/>
      <c r="H561" s="118"/>
      <c r="I561" s="118"/>
      <c r="J561" s="118"/>
      <c r="K561" s="118"/>
      <c r="L561" s="118"/>
      <c r="M561" s="118"/>
      <c r="N561" s="118"/>
      <c r="O561" s="118"/>
      <c r="P561" s="116"/>
      <c r="Q561" s="127"/>
      <c r="R561" s="132"/>
    </row>
    <row r="562" spans="1:18">
      <c r="A562" s="174"/>
      <c r="B562" s="155"/>
      <c r="C562" s="99" t="s">
        <v>12</v>
      </c>
      <c r="D562" s="118"/>
      <c r="E562" s="118"/>
      <c r="F562" s="118"/>
      <c r="G562" s="118"/>
      <c r="H562" s="118"/>
      <c r="I562" s="118"/>
      <c r="J562" s="118"/>
      <c r="K562" s="118"/>
      <c r="L562" s="118"/>
      <c r="M562" s="118"/>
      <c r="N562" s="118"/>
      <c r="O562" s="118"/>
      <c r="P562" s="116"/>
      <c r="Q562" s="127"/>
      <c r="R562" s="132"/>
    </row>
    <row r="563" spans="1:18" ht="13.5" customHeight="1">
      <c r="A563" s="160" t="s">
        <v>14</v>
      </c>
      <c r="B563" s="156" t="s">
        <v>128</v>
      </c>
      <c r="C563" s="100" t="s">
        <v>5</v>
      </c>
      <c r="D563" s="111">
        <f t="shared" ref="D563:O563" si="119">SUM(D565:D570)</f>
        <v>73323193</v>
      </c>
      <c r="E563" s="111">
        <f t="shared" si="119"/>
        <v>73323193</v>
      </c>
      <c r="F563" s="111">
        <f t="shared" si="119"/>
        <v>15865274</v>
      </c>
      <c r="G563" s="111">
        <f t="shared" si="119"/>
        <v>15865274</v>
      </c>
      <c r="H563" s="111">
        <f t="shared" si="119"/>
        <v>30521912</v>
      </c>
      <c r="I563" s="111">
        <f t="shared" si="119"/>
        <v>30521912</v>
      </c>
      <c r="J563" s="111">
        <f t="shared" si="119"/>
        <v>42618999</v>
      </c>
      <c r="K563" s="111">
        <f t="shared" si="119"/>
        <v>42618999</v>
      </c>
      <c r="L563" s="111">
        <f t="shared" si="119"/>
        <v>60126622</v>
      </c>
      <c r="M563" s="111">
        <f t="shared" si="119"/>
        <v>60126622</v>
      </c>
      <c r="N563" s="111">
        <f t="shared" si="119"/>
        <v>59015372</v>
      </c>
      <c r="O563" s="111">
        <f t="shared" si="119"/>
        <v>59015372</v>
      </c>
      <c r="P563" s="110"/>
      <c r="Q563" s="128">
        <f t="shared" si="109"/>
        <v>60126.622000000003</v>
      </c>
      <c r="R563" s="133">
        <f t="shared" si="110"/>
        <v>60126.622000000003</v>
      </c>
    </row>
    <row r="564" spans="1:18">
      <c r="A564" s="161"/>
      <c r="B564" s="156"/>
      <c r="C564" s="100" t="s">
        <v>6</v>
      </c>
      <c r="D564" s="111"/>
      <c r="E564" s="111"/>
      <c r="F564" s="111"/>
      <c r="G564" s="111"/>
      <c r="H564" s="111"/>
      <c r="I564" s="111"/>
      <c r="J564" s="111"/>
      <c r="K564" s="111"/>
      <c r="L564" s="111"/>
      <c r="M564" s="111"/>
      <c r="N564" s="111"/>
      <c r="O564" s="111"/>
      <c r="P564" s="110"/>
      <c r="Q564" s="128"/>
      <c r="R564" s="133"/>
    </row>
    <row r="565" spans="1:18">
      <c r="A565" s="161"/>
      <c r="B565" s="156"/>
      <c r="C565" s="100" t="s">
        <v>15</v>
      </c>
      <c r="D565" s="111"/>
      <c r="E565" s="111"/>
      <c r="F565" s="111"/>
      <c r="G565" s="111"/>
      <c r="H565" s="111"/>
      <c r="I565" s="111"/>
      <c r="J565" s="111"/>
      <c r="K565" s="111"/>
      <c r="L565" s="111"/>
      <c r="M565" s="111"/>
      <c r="N565" s="111"/>
      <c r="O565" s="111"/>
      <c r="P565" s="110"/>
      <c r="Q565" s="128"/>
      <c r="R565" s="133"/>
    </row>
    <row r="566" spans="1:18">
      <c r="A566" s="161"/>
      <c r="B566" s="156"/>
      <c r="C566" s="100" t="s">
        <v>8</v>
      </c>
      <c r="D566" s="111">
        <f>'приложение 9'!H427</f>
        <v>10200500</v>
      </c>
      <c r="E566" s="111">
        <f>'приложение 9'!I427</f>
        <v>10200500</v>
      </c>
      <c r="F566" s="111">
        <f>'приложение 9'!J427</f>
        <v>2206800</v>
      </c>
      <c r="G566" s="111">
        <f>'приложение 9'!K427</f>
        <v>2206800</v>
      </c>
      <c r="H566" s="111">
        <f>'приложение 9'!L427</f>
        <v>4413600</v>
      </c>
      <c r="I566" s="111">
        <f>'приложение 9'!M427</f>
        <v>4413600</v>
      </c>
      <c r="J566" s="111">
        <f>'приложение 9'!N427</f>
        <v>6620400</v>
      </c>
      <c r="K566" s="111">
        <f>'приложение 9'!O427</f>
        <v>6620400</v>
      </c>
      <c r="L566" s="111">
        <f>'приложение 9'!P427</f>
        <v>8827300</v>
      </c>
      <c r="M566" s="111">
        <f>'приложение 9'!Q427</f>
        <v>8827300</v>
      </c>
      <c r="N566" s="111">
        <f>'приложение 9'!R427</f>
        <v>7061800</v>
      </c>
      <c r="O566" s="111">
        <f>'приложение 9'!S427</f>
        <v>7061800</v>
      </c>
      <c r="P566" s="110"/>
      <c r="Q566" s="128">
        <f t="shared" si="109"/>
        <v>8827.2999999999993</v>
      </c>
      <c r="R566" s="133">
        <f t="shared" si="110"/>
        <v>8827.2999999999993</v>
      </c>
    </row>
    <row r="567" spans="1:18">
      <c r="A567" s="161"/>
      <c r="B567" s="156"/>
      <c r="C567" s="100" t="s">
        <v>9</v>
      </c>
      <c r="D567" s="111">
        <f>'приложение 9'!H428+'приложение 9'!H429</f>
        <v>63122693</v>
      </c>
      <c r="E567" s="111">
        <f>'приложение 9'!I428+'приложение 9'!I429</f>
        <v>63122693</v>
      </c>
      <c r="F567" s="111">
        <f>'приложение 9'!J428+'приложение 9'!J429</f>
        <v>13658474</v>
      </c>
      <c r="G567" s="111">
        <f>'приложение 9'!K428+'приложение 9'!K429</f>
        <v>13658474</v>
      </c>
      <c r="H567" s="111">
        <f>'приложение 9'!L428+'приложение 9'!L429</f>
        <v>26108312</v>
      </c>
      <c r="I567" s="111">
        <f>'приложение 9'!M428+'приложение 9'!M429</f>
        <v>26108312</v>
      </c>
      <c r="J567" s="111">
        <f>'приложение 9'!N428+'приложение 9'!N429</f>
        <v>35998599</v>
      </c>
      <c r="K567" s="111">
        <f>'приложение 9'!O428+'приложение 9'!O429</f>
        <v>35998599</v>
      </c>
      <c r="L567" s="111">
        <f>'приложение 9'!P428+'приложение 9'!P429</f>
        <v>51299322</v>
      </c>
      <c r="M567" s="111">
        <f>'приложение 9'!Q428+'приложение 9'!Q429</f>
        <v>51299322</v>
      </c>
      <c r="N567" s="111">
        <f>'приложение 9'!R428+'приложение 9'!R429</f>
        <v>51953572</v>
      </c>
      <c r="O567" s="111">
        <f>'приложение 9'!S428+'приложение 9'!S429</f>
        <v>51953572</v>
      </c>
      <c r="P567" s="110"/>
      <c r="Q567" s="128">
        <f t="shared" si="109"/>
        <v>51299.322</v>
      </c>
      <c r="R567" s="133">
        <f t="shared" si="110"/>
        <v>51299.322</v>
      </c>
    </row>
    <row r="568" spans="1:18">
      <c r="A568" s="161"/>
      <c r="B568" s="156"/>
      <c r="C568" s="100" t="s">
        <v>10</v>
      </c>
      <c r="D568" s="111"/>
      <c r="E568" s="111"/>
      <c r="F568" s="111"/>
      <c r="G568" s="111"/>
      <c r="H568" s="111"/>
      <c r="I568" s="111"/>
      <c r="J568" s="111"/>
      <c r="K568" s="111"/>
      <c r="L568" s="111"/>
      <c r="M568" s="111"/>
      <c r="N568" s="111"/>
      <c r="O568" s="111"/>
      <c r="P568" s="110"/>
      <c r="Q568" s="128"/>
      <c r="R568" s="133"/>
    </row>
    <row r="569" spans="1:18">
      <c r="A569" s="161"/>
      <c r="B569" s="156"/>
      <c r="C569" s="100" t="s">
        <v>11</v>
      </c>
      <c r="D569" s="111"/>
      <c r="E569" s="111"/>
      <c r="F569" s="111"/>
      <c r="G569" s="111"/>
      <c r="H569" s="111"/>
      <c r="I569" s="111"/>
      <c r="J569" s="111"/>
      <c r="K569" s="111"/>
      <c r="L569" s="111"/>
      <c r="M569" s="111"/>
      <c r="N569" s="111"/>
      <c r="O569" s="111"/>
      <c r="P569" s="110"/>
      <c r="Q569" s="128"/>
      <c r="R569" s="133"/>
    </row>
    <row r="570" spans="1:18">
      <c r="A570" s="162"/>
      <c r="B570" s="156"/>
      <c r="C570" s="100" t="s">
        <v>12</v>
      </c>
      <c r="D570" s="111"/>
      <c r="E570" s="111"/>
      <c r="F570" s="111"/>
      <c r="G570" s="111"/>
      <c r="H570" s="111"/>
      <c r="I570" s="111"/>
      <c r="J570" s="111"/>
      <c r="K570" s="111"/>
      <c r="L570" s="111"/>
      <c r="M570" s="111"/>
      <c r="N570" s="111"/>
      <c r="O570" s="111"/>
      <c r="P570" s="110"/>
      <c r="Q570" s="128"/>
      <c r="R570" s="133"/>
    </row>
    <row r="571" spans="1:18" ht="13.5" customHeight="1">
      <c r="A571" s="160" t="s">
        <v>114</v>
      </c>
      <c r="B571" s="156" t="s">
        <v>127</v>
      </c>
      <c r="C571" s="100" t="s">
        <v>5</v>
      </c>
      <c r="D571" s="111">
        <f t="shared" ref="D571:O571" si="120">SUM(D573:D578)</f>
        <v>4358646</v>
      </c>
      <c r="E571" s="111">
        <f t="shared" si="120"/>
        <v>4350963.78</v>
      </c>
      <c r="F571" s="111">
        <f t="shared" si="120"/>
        <v>1223249.8999999999</v>
      </c>
      <c r="G571" s="111">
        <f t="shared" si="120"/>
        <v>1164186.33</v>
      </c>
      <c r="H571" s="111">
        <f t="shared" si="120"/>
        <v>2873611.04</v>
      </c>
      <c r="I571" s="111">
        <f t="shared" si="120"/>
        <v>2833609.68</v>
      </c>
      <c r="J571" s="111">
        <f t="shared" si="120"/>
        <v>4668583.32</v>
      </c>
      <c r="K571" s="111">
        <f t="shared" si="120"/>
        <v>4625748.1499999994</v>
      </c>
      <c r="L571" s="111">
        <f t="shared" si="120"/>
        <v>7167382.3499999996</v>
      </c>
      <c r="M571" s="111">
        <f t="shared" si="120"/>
        <v>7118860.1699999999</v>
      </c>
      <c r="N571" s="111">
        <f t="shared" si="120"/>
        <v>6650580</v>
      </c>
      <c r="O571" s="111">
        <f t="shared" si="120"/>
        <v>6650580</v>
      </c>
      <c r="P571" s="110"/>
      <c r="Q571" s="128">
        <f t="shared" si="109"/>
        <v>7167.3823499999999</v>
      </c>
      <c r="R571" s="133">
        <f t="shared" si="110"/>
        <v>7118.8601699999999</v>
      </c>
    </row>
    <row r="572" spans="1:18">
      <c r="A572" s="161"/>
      <c r="B572" s="156"/>
      <c r="C572" s="100" t="s">
        <v>6</v>
      </c>
      <c r="D572" s="111"/>
      <c r="E572" s="111"/>
      <c r="F572" s="111"/>
      <c r="G572" s="111"/>
      <c r="H572" s="111"/>
      <c r="I572" s="111"/>
      <c r="J572" s="111"/>
      <c r="K572" s="111"/>
      <c r="L572" s="111"/>
      <c r="M572" s="111"/>
      <c r="N572" s="111"/>
      <c r="O572" s="111"/>
      <c r="P572" s="110"/>
      <c r="Q572" s="128"/>
      <c r="R572" s="133"/>
    </row>
    <row r="573" spans="1:18">
      <c r="A573" s="161"/>
      <c r="B573" s="156"/>
      <c r="C573" s="100" t="s">
        <v>16</v>
      </c>
      <c r="D573" s="111"/>
      <c r="E573" s="111"/>
      <c r="F573" s="111"/>
      <c r="G573" s="111"/>
      <c r="H573" s="111"/>
      <c r="I573" s="111"/>
      <c r="J573" s="111"/>
      <c r="K573" s="111"/>
      <c r="L573" s="111"/>
      <c r="M573" s="111"/>
      <c r="N573" s="111"/>
      <c r="O573" s="111"/>
      <c r="P573" s="110"/>
      <c r="Q573" s="128"/>
      <c r="R573" s="133"/>
    </row>
    <row r="574" spans="1:18">
      <c r="A574" s="161"/>
      <c r="B574" s="156"/>
      <c r="C574" s="100" t="s">
        <v>8</v>
      </c>
      <c r="D574" s="111">
        <f>'приложение 9'!H432+'приложение 9'!H433</f>
        <v>0</v>
      </c>
      <c r="E574" s="111">
        <f>'приложение 9'!I432+'приложение 9'!I433</f>
        <v>0</v>
      </c>
      <c r="F574" s="111">
        <f>'приложение 9'!J432+'приложение 9'!J433</f>
        <v>59049</v>
      </c>
      <c r="G574" s="111">
        <f>'приложение 9'!K432+'приложение 9'!K433</f>
        <v>23916.080000000002</v>
      </c>
      <c r="H574" s="111">
        <f>'приложение 9'!L432+'приложение 9'!L433</f>
        <v>118098</v>
      </c>
      <c r="I574" s="111">
        <f>'приложение 9'!M432+'приложение 9'!M433</f>
        <v>79263.829999999987</v>
      </c>
      <c r="J574" s="111">
        <f>'приложение 9'!N432+'приложение 9'!N433</f>
        <v>177147</v>
      </c>
      <c r="K574" s="111">
        <f>'приложение 9'!O432+'приложение 9'!O433</f>
        <v>156619.06</v>
      </c>
      <c r="L574" s="111">
        <f>'приложение 9'!P432+'приложение 9'!P433</f>
        <v>236200</v>
      </c>
      <c r="M574" s="111">
        <f>'приложение 9'!Q432+'приложение 9'!Q433</f>
        <v>236200</v>
      </c>
      <c r="N574" s="111">
        <v>0</v>
      </c>
      <c r="O574" s="111">
        <v>0</v>
      </c>
      <c r="P574" s="110"/>
      <c r="Q574" s="128">
        <f t="shared" si="109"/>
        <v>236.2</v>
      </c>
      <c r="R574" s="133">
        <f t="shared" si="110"/>
        <v>236.2</v>
      </c>
    </row>
    <row r="575" spans="1:18">
      <c r="A575" s="161"/>
      <c r="B575" s="156"/>
      <c r="C575" s="100" t="s">
        <v>9</v>
      </c>
      <c r="D575" s="111">
        <f>'приложение 9'!H434+'приложение 9'!H435</f>
        <v>4358646</v>
      </c>
      <c r="E575" s="111">
        <f>'приложение 9'!I434+'приложение 9'!I435</f>
        <v>4350963.78</v>
      </c>
      <c r="F575" s="111">
        <f>'приложение 9'!J434+'приложение 9'!J435</f>
        <v>1164200.8999999999</v>
      </c>
      <c r="G575" s="111">
        <f>'приложение 9'!K434+'приложение 9'!K435</f>
        <v>1140270.25</v>
      </c>
      <c r="H575" s="111">
        <f>'приложение 9'!L434+'приложение 9'!L435</f>
        <v>2755513.04</v>
      </c>
      <c r="I575" s="111">
        <f>'приложение 9'!M434+'приложение 9'!M435</f>
        <v>2754345.85</v>
      </c>
      <c r="J575" s="111">
        <f>'приложение 9'!N434+'приложение 9'!N435</f>
        <v>4491436.32</v>
      </c>
      <c r="K575" s="111">
        <f>'приложение 9'!O434+'приложение 9'!O435</f>
        <v>4469129.09</v>
      </c>
      <c r="L575" s="111">
        <f>'приложение 9'!P434+'приложение 9'!P435</f>
        <v>6931182.3499999996</v>
      </c>
      <c r="M575" s="111">
        <f>'приложение 9'!Q434+'приложение 9'!Q435</f>
        <v>6882660.1699999999</v>
      </c>
      <c r="N575" s="111">
        <f>'приложение 9'!R430</f>
        <v>6650580</v>
      </c>
      <c r="O575" s="111">
        <f>'приложение 9'!S430</f>
        <v>6650580</v>
      </c>
      <c r="P575" s="110"/>
      <c r="Q575" s="128">
        <f t="shared" si="109"/>
        <v>6931.18235</v>
      </c>
      <c r="R575" s="133">
        <f t="shared" si="110"/>
        <v>6882.6601700000001</v>
      </c>
    </row>
    <row r="576" spans="1:18">
      <c r="A576" s="161"/>
      <c r="B576" s="156"/>
      <c r="C576" s="100" t="s">
        <v>10</v>
      </c>
      <c r="D576" s="112"/>
      <c r="E576" s="112"/>
      <c r="F576" s="111"/>
      <c r="G576" s="111"/>
      <c r="H576" s="111"/>
      <c r="I576" s="111"/>
      <c r="J576" s="111"/>
      <c r="K576" s="111"/>
      <c r="L576" s="111"/>
      <c r="M576" s="111"/>
      <c r="N576" s="111"/>
      <c r="O576" s="111"/>
      <c r="P576" s="110"/>
      <c r="Q576" s="128"/>
      <c r="R576" s="133"/>
    </row>
    <row r="577" spans="1:18">
      <c r="A577" s="161"/>
      <c r="B577" s="156"/>
      <c r="C577" s="100" t="s">
        <v>11</v>
      </c>
      <c r="D577" s="112"/>
      <c r="E577" s="112"/>
      <c r="F577" s="111"/>
      <c r="G577" s="111"/>
      <c r="H577" s="111"/>
      <c r="I577" s="111"/>
      <c r="J577" s="111"/>
      <c r="K577" s="111"/>
      <c r="L577" s="111"/>
      <c r="M577" s="111"/>
      <c r="N577" s="111"/>
      <c r="O577" s="111"/>
      <c r="P577" s="110"/>
      <c r="Q577" s="128"/>
      <c r="R577" s="133"/>
    </row>
    <row r="578" spans="1:18">
      <c r="A578" s="162"/>
      <c r="B578" s="156"/>
      <c r="C578" s="100" t="s">
        <v>12</v>
      </c>
      <c r="D578" s="112"/>
      <c r="E578" s="112"/>
      <c r="F578" s="111"/>
      <c r="G578" s="111"/>
      <c r="H578" s="111"/>
      <c r="I578" s="111"/>
      <c r="J578" s="111"/>
      <c r="K578" s="111"/>
      <c r="L578" s="111"/>
      <c r="M578" s="111"/>
      <c r="N578" s="111"/>
      <c r="O578" s="111"/>
      <c r="P578" s="110"/>
      <c r="Q578" s="128"/>
      <c r="R578" s="133"/>
    </row>
    <row r="579" spans="1:18" ht="13.5" customHeight="1">
      <c r="A579" s="172" t="s">
        <v>630</v>
      </c>
      <c r="B579" s="155" t="s">
        <v>673</v>
      </c>
      <c r="C579" s="99" t="s">
        <v>5</v>
      </c>
      <c r="D579" s="121">
        <f>SUM(D581:D586)</f>
        <v>34786231.740000002</v>
      </c>
      <c r="E579" s="121">
        <f t="shared" ref="E579:O579" si="121">SUM(E581:E586)</f>
        <v>3319099.6399999997</v>
      </c>
      <c r="F579" s="123">
        <f t="shared" si="121"/>
        <v>24470162.669999998</v>
      </c>
      <c r="G579" s="123">
        <f t="shared" si="121"/>
        <v>24470162.669999998</v>
      </c>
      <c r="H579" s="123">
        <f t="shared" si="121"/>
        <v>25256063.890000001</v>
      </c>
      <c r="I579" s="123">
        <f t="shared" si="121"/>
        <v>25256063.890000001</v>
      </c>
      <c r="J579" s="123">
        <f t="shared" si="121"/>
        <v>26082313.809999999</v>
      </c>
      <c r="K579" s="123">
        <f t="shared" si="121"/>
        <v>26082313.809999999</v>
      </c>
      <c r="L579" s="123">
        <f t="shared" si="121"/>
        <v>27602775.949999999</v>
      </c>
      <c r="M579" s="123">
        <f t="shared" si="121"/>
        <v>27602775.559999999</v>
      </c>
      <c r="N579" s="123">
        <f t="shared" si="121"/>
        <v>2735605</v>
      </c>
      <c r="O579" s="123">
        <f t="shared" si="121"/>
        <v>2735605</v>
      </c>
      <c r="P579" s="116"/>
      <c r="Q579" s="129">
        <f t="shared" si="109"/>
        <v>27602.775949999999</v>
      </c>
      <c r="R579" s="131">
        <f t="shared" si="110"/>
        <v>27602.775559999998</v>
      </c>
    </row>
    <row r="580" spans="1:18">
      <c r="A580" s="173"/>
      <c r="B580" s="155"/>
      <c r="C580" s="99" t="s">
        <v>6</v>
      </c>
      <c r="D580" s="117"/>
      <c r="E580" s="117"/>
      <c r="F580" s="124"/>
      <c r="G580" s="124"/>
      <c r="H580" s="124"/>
      <c r="I580" s="124"/>
      <c r="J580" s="124"/>
      <c r="K580" s="124"/>
      <c r="L580" s="124"/>
      <c r="M580" s="124"/>
      <c r="N580" s="118"/>
      <c r="O580" s="118"/>
      <c r="P580" s="116"/>
      <c r="Q580" s="127"/>
      <c r="R580" s="132"/>
    </row>
    <row r="581" spans="1:18">
      <c r="A581" s="173"/>
      <c r="B581" s="155"/>
      <c r="C581" s="99" t="s">
        <v>7</v>
      </c>
      <c r="D581" s="62"/>
      <c r="E581" s="62"/>
      <c r="F581" s="124"/>
      <c r="G581" s="124"/>
      <c r="H581" s="124"/>
      <c r="I581" s="124"/>
      <c r="J581" s="124"/>
      <c r="K581" s="124"/>
      <c r="L581" s="124"/>
      <c r="M581" s="124"/>
      <c r="N581" s="118"/>
      <c r="O581" s="118"/>
      <c r="P581" s="116"/>
      <c r="Q581" s="127"/>
      <c r="R581" s="132"/>
    </row>
    <row r="582" spans="1:18">
      <c r="A582" s="173"/>
      <c r="B582" s="155"/>
      <c r="C582" s="99" t="s">
        <v>8</v>
      </c>
      <c r="D582" s="118">
        <f>D590+D598</f>
        <v>31459000</v>
      </c>
      <c r="E582" s="118">
        <f t="shared" ref="E582:O582" si="122">E590+E598</f>
        <v>0</v>
      </c>
      <c r="F582" s="124">
        <f t="shared" si="122"/>
        <v>24270170.949999999</v>
      </c>
      <c r="G582" s="124">
        <f t="shared" si="122"/>
        <v>24270170.949999999</v>
      </c>
      <c r="H582" s="124">
        <f t="shared" si="122"/>
        <v>24270170.949999999</v>
      </c>
      <c r="I582" s="124">
        <f t="shared" si="122"/>
        <v>24270170.949999999</v>
      </c>
      <c r="J582" s="124">
        <f t="shared" si="122"/>
        <v>24270170.949999999</v>
      </c>
      <c r="K582" s="124">
        <f t="shared" si="122"/>
        <v>24270170.949999999</v>
      </c>
      <c r="L582" s="124">
        <f t="shared" si="122"/>
        <v>24270170.949999999</v>
      </c>
      <c r="M582" s="124">
        <f t="shared" si="122"/>
        <v>24270170.949999999</v>
      </c>
      <c r="N582" s="124">
        <f t="shared" si="122"/>
        <v>0</v>
      </c>
      <c r="O582" s="124">
        <f t="shared" si="122"/>
        <v>0</v>
      </c>
      <c r="P582" s="116"/>
      <c r="Q582" s="127">
        <f t="shared" si="109"/>
        <v>24270.17095</v>
      </c>
      <c r="R582" s="132">
        <f t="shared" si="110"/>
        <v>24270.17095</v>
      </c>
    </row>
    <row r="583" spans="1:18">
      <c r="A583" s="173"/>
      <c r="B583" s="155"/>
      <c r="C583" s="99" t="s">
        <v>9</v>
      </c>
      <c r="D583" s="118">
        <f>D591+D599</f>
        <v>3327231.74</v>
      </c>
      <c r="E583" s="118">
        <f t="shared" ref="E583:O583" si="123">E591+E599</f>
        <v>3319099.6399999997</v>
      </c>
      <c r="F583" s="124">
        <f t="shared" si="123"/>
        <v>199991.72</v>
      </c>
      <c r="G583" s="124">
        <f t="shared" si="123"/>
        <v>199991.72</v>
      </c>
      <c r="H583" s="124">
        <f t="shared" si="123"/>
        <v>985892.94</v>
      </c>
      <c r="I583" s="124">
        <f t="shared" si="123"/>
        <v>985892.94</v>
      </c>
      <c r="J583" s="124">
        <f t="shared" si="123"/>
        <v>1812142.8599999999</v>
      </c>
      <c r="K583" s="124">
        <f t="shared" si="123"/>
        <v>1812142.8599999999</v>
      </c>
      <c r="L583" s="124">
        <f t="shared" si="123"/>
        <v>3332605</v>
      </c>
      <c r="M583" s="124">
        <f t="shared" si="123"/>
        <v>3332604.6100000003</v>
      </c>
      <c r="N583" s="124">
        <f t="shared" si="123"/>
        <v>2735605</v>
      </c>
      <c r="O583" s="124">
        <f t="shared" si="123"/>
        <v>2735605</v>
      </c>
      <c r="P583" s="116"/>
      <c r="Q583" s="127">
        <f t="shared" si="109"/>
        <v>3332.605</v>
      </c>
      <c r="R583" s="132">
        <f t="shared" si="110"/>
        <v>3332.6046100000003</v>
      </c>
    </row>
    <row r="584" spans="1:18">
      <c r="A584" s="173"/>
      <c r="B584" s="155"/>
      <c r="C584" s="99" t="s">
        <v>10</v>
      </c>
      <c r="D584" s="118"/>
      <c r="E584" s="118"/>
      <c r="F584" s="124"/>
      <c r="G584" s="124"/>
      <c r="H584" s="124"/>
      <c r="I584" s="124"/>
      <c r="J584" s="124"/>
      <c r="K584" s="124"/>
      <c r="L584" s="124"/>
      <c r="M584" s="124"/>
      <c r="N584" s="118"/>
      <c r="O584" s="118"/>
      <c r="P584" s="116"/>
      <c r="Q584" s="127"/>
      <c r="R584" s="132"/>
    </row>
    <row r="585" spans="1:18">
      <c r="A585" s="173"/>
      <c r="B585" s="155"/>
      <c r="C585" s="99" t="s">
        <v>11</v>
      </c>
      <c r="D585" s="118"/>
      <c r="E585" s="118"/>
      <c r="F585" s="124"/>
      <c r="G585" s="124"/>
      <c r="H585" s="124"/>
      <c r="I585" s="124"/>
      <c r="J585" s="124"/>
      <c r="K585" s="124"/>
      <c r="L585" s="124"/>
      <c r="M585" s="124"/>
      <c r="N585" s="118"/>
      <c r="O585" s="118"/>
      <c r="P585" s="116"/>
      <c r="Q585" s="127"/>
      <c r="R585" s="132"/>
    </row>
    <row r="586" spans="1:18" ht="12.75" customHeight="1">
      <c r="A586" s="174"/>
      <c r="B586" s="155"/>
      <c r="C586" s="99" t="s">
        <v>12</v>
      </c>
      <c r="D586" s="118"/>
      <c r="E586" s="118"/>
      <c r="F586" s="124"/>
      <c r="G586" s="124"/>
      <c r="H586" s="124"/>
      <c r="I586" s="124"/>
      <c r="J586" s="124"/>
      <c r="K586" s="124"/>
      <c r="L586" s="124"/>
      <c r="M586" s="124"/>
      <c r="N586" s="118"/>
      <c r="O586" s="118"/>
      <c r="P586" s="116"/>
      <c r="Q586" s="127"/>
      <c r="R586" s="132"/>
    </row>
    <row r="587" spans="1:18" ht="13.5" customHeight="1">
      <c r="A587" s="160" t="s">
        <v>14</v>
      </c>
      <c r="B587" s="156" t="s">
        <v>129</v>
      </c>
      <c r="C587" s="100" t="s">
        <v>5</v>
      </c>
      <c r="D587" s="111">
        <f t="shared" ref="D587:O587" si="124">SUM(D589:D594)</f>
        <v>31920791.739999998</v>
      </c>
      <c r="E587" s="111">
        <f t="shared" si="124"/>
        <v>461791.74</v>
      </c>
      <c r="F587" s="113">
        <f t="shared" si="124"/>
        <v>24270170.949999999</v>
      </c>
      <c r="G587" s="113">
        <f t="shared" si="124"/>
        <v>24270170.949999999</v>
      </c>
      <c r="H587" s="113">
        <f t="shared" si="124"/>
        <v>24270170.949999999</v>
      </c>
      <c r="I587" s="113">
        <f t="shared" si="124"/>
        <v>24270170.949999999</v>
      </c>
      <c r="J587" s="113">
        <f t="shared" si="124"/>
        <v>24270170.949999999</v>
      </c>
      <c r="K587" s="113">
        <f t="shared" si="124"/>
        <v>24270170.949999999</v>
      </c>
      <c r="L587" s="113">
        <f t="shared" si="124"/>
        <v>24367170.949999999</v>
      </c>
      <c r="M587" s="113">
        <f t="shared" si="124"/>
        <v>24367170.949999999</v>
      </c>
      <c r="N587" s="113">
        <f t="shared" si="124"/>
        <v>0</v>
      </c>
      <c r="O587" s="113">
        <f t="shared" si="124"/>
        <v>0</v>
      </c>
      <c r="P587" s="110"/>
      <c r="Q587" s="128">
        <f t="shared" ref="Q587:Q645" si="125">L587/1000</f>
        <v>24367.17095</v>
      </c>
      <c r="R587" s="133">
        <f t="shared" ref="R587:R645" si="126">M587/1000</f>
        <v>24367.17095</v>
      </c>
    </row>
    <row r="588" spans="1:18">
      <c r="A588" s="161"/>
      <c r="B588" s="156"/>
      <c r="C588" s="100" t="s">
        <v>6</v>
      </c>
      <c r="D588" s="111"/>
      <c r="E588" s="111"/>
      <c r="F588" s="113"/>
      <c r="G588" s="113"/>
      <c r="H588" s="113"/>
      <c r="I588" s="113"/>
      <c r="J588" s="113"/>
      <c r="K588" s="113"/>
      <c r="L588" s="113"/>
      <c r="M588" s="113"/>
      <c r="N588" s="111"/>
      <c r="O588" s="111"/>
      <c r="P588" s="110"/>
      <c r="Q588" s="128"/>
      <c r="R588" s="133"/>
    </row>
    <row r="589" spans="1:18">
      <c r="A589" s="161"/>
      <c r="B589" s="156"/>
      <c r="C589" s="100" t="s">
        <v>15</v>
      </c>
      <c r="D589" s="111"/>
      <c r="E589" s="111"/>
      <c r="F589" s="113"/>
      <c r="G589" s="113"/>
      <c r="H589" s="113"/>
      <c r="I589" s="113"/>
      <c r="J589" s="113"/>
      <c r="K589" s="113"/>
      <c r="L589" s="113"/>
      <c r="M589" s="113"/>
      <c r="N589" s="111"/>
      <c r="O589" s="111"/>
      <c r="P589" s="110"/>
      <c r="Q589" s="128"/>
      <c r="R589" s="133"/>
    </row>
    <row r="590" spans="1:18">
      <c r="A590" s="161"/>
      <c r="B590" s="156"/>
      <c r="C590" s="100" t="s">
        <v>8</v>
      </c>
      <c r="D590" s="111">
        <f>'приложение 9'!H445+'приложение 9'!H446</f>
        <v>31459000</v>
      </c>
      <c r="E590" s="111">
        <f>'приложение 9'!I445+'приложение 9'!I446</f>
        <v>0</v>
      </c>
      <c r="F590" s="113">
        <f>'приложение 9'!J445+'приложение 9'!J446</f>
        <v>24270170.949999999</v>
      </c>
      <c r="G590" s="113">
        <f>'приложение 9'!K445+'приложение 9'!K446</f>
        <v>24270170.949999999</v>
      </c>
      <c r="H590" s="113">
        <f>'приложение 9'!L445+'приложение 9'!L446</f>
        <v>24270170.949999999</v>
      </c>
      <c r="I590" s="113">
        <f>'приложение 9'!M445+'приложение 9'!M446</f>
        <v>24270170.949999999</v>
      </c>
      <c r="J590" s="113">
        <f>'приложение 9'!N445+'приложение 9'!N446</f>
        <v>24270170.949999999</v>
      </c>
      <c r="K590" s="113">
        <f>'приложение 9'!O445+'приложение 9'!O446</f>
        <v>24270170.949999999</v>
      </c>
      <c r="L590" s="113">
        <f>'приложение 9'!P445+'приложение 9'!P446</f>
        <v>24270170.949999999</v>
      </c>
      <c r="M590" s="113">
        <f>'приложение 9'!Q445+'приложение 9'!Q446</f>
        <v>24270170.949999999</v>
      </c>
      <c r="N590" s="111">
        <v>0</v>
      </c>
      <c r="O590" s="111">
        <v>0</v>
      </c>
      <c r="P590" s="110"/>
      <c r="Q590" s="128">
        <f t="shared" si="125"/>
        <v>24270.17095</v>
      </c>
      <c r="R590" s="133">
        <f t="shared" si="126"/>
        <v>24270.17095</v>
      </c>
    </row>
    <row r="591" spans="1:18">
      <c r="A591" s="161"/>
      <c r="B591" s="156"/>
      <c r="C591" s="100" t="s">
        <v>9</v>
      </c>
      <c r="D591" s="111">
        <f>'приложение 9'!H443+'приложение 9'!H444+'приложение 9'!H449</f>
        <v>461791.74</v>
      </c>
      <c r="E591" s="111">
        <f>'приложение 9'!I443+'приложение 9'!I444+'приложение 9'!I449</f>
        <v>461791.74</v>
      </c>
      <c r="F591" s="113">
        <f>'приложение 9'!J443+'приложение 9'!J444+'приложение 9'!J449</f>
        <v>0</v>
      </c>
      <c r="G591" s="113">
        <f>'приложение 9'!K443+'приложение 9'!K444+'приложение 9'!K449</f>
        <v>0</v>
      </c>
      <c r="H591" s="113">
        <f>'приложение 9'!L443+'приложение 9'!L444+'приложение 9'!L449</f>
        <v>0</v>
      </c>
      <c r="I591" s="113">
        <f>'приложение 9'!M443+'приложение 9'!M444+'приложение 9'!M449</f>
        <v>0</v>
      </c>
      <c r="J591" s="113">
        <f>'приложение 9'!N443+'приложение 9'!N444+'приложение 9'!N449</f>
        <v>0</v>
      </c>
      <c r="K591" s="113">
        <f>'приложение 9'!O443+'приложение 9'!O444+'приложение 9'!O449</f>
        <v>0</v>
      </c>
      <c r="L591" s="113">
        <f>'приложение 9'!P443+'приложение 9'!P444+'приложение 9'!P449</f>
        <v>97000</v>
      </c>
      <c r="M591" s="113">
        <f>'приложение 9'!Q443+'приложение 9'!Q444+'приложение 9'!Q449</f>
        <v>97000</v>
      </c>
      <c r="N591" s="111">
        <v>0</v>
      </c>
      <c r="O591" s="111">
        <v>0</v>
      </c>
      <c r="P591" s="110"/>
      <c r="Q591" s="128">
        <f t="shared" si="125"/>
        <v>97</v>
      </c>
      <c r="R591" s="133">
        <f t="shared" si="126"/>
        <v>97</v>
      </c>
    </row>
    <row r="592" spans="1:18">
      <c r="A592" s="161"/>
      <c r="B592" s="156"/>
      <c r="C592" s="100" t="s">
        <v>10</v>
      </c>
      <c r="D592" s="112"/>
      <c r="E592" s="112"/>
      <c r="F592" s="113"/>
      <c r="G592" s="113"/>
      <c r="H592" s="113"/>
      <c r="I592" s="113"/>
      <c r="J592" s="113"/>
      <c r="K592" s="113"/>
      <c r="L592" s="113"/>
      <c r="M592" s="113"/>
      <c r="N592" s="111"/>
      <c r="O592" s="111"/>
      <c r="P592" s="110"/>
      <c r="Q592" s="128"/>
      <c r="R592" s="133"/>
    </row>
    <row r="593" spans="1:18">
      <c r="A593" s="161"/>
      <c r="B593" s="156"/>
      <c r="C593" s="100" t="s">
        <v>11</v>
      </c>
      <c r="D593" s="112"/>
      <c r="E593" s="112"/>
      <c r="F593" s="113"/>
      <c r="G593" s="113"/>
      <c r="H593" s="113"/>
      <c r="I593" s="113"/>
      <c r="J593" s="113"/>
      <c r="K593" s="113"/>
      <c r="L593" s="113"/>
      <c r="M593" s="113"/>
      <c r="N593" s="111"/>
      <c r="O593" s="111"/>
      <c r="P593" s="110"/>
      <c r="Q593" s="128"/>
      <c r="R593" s="133"/>
    </row>
    <row r="594" spans="1:18">
      <c r="A594" s="162"/>
      <c r="B594" s="156"/>
      <c r="C594" s="100" t="s">
        <v>12</v>
      </c>
      <c r="D594" s="112"/>
      <c r="E594" s="112"/>
      <c r="F594" s="113"/>
      <c r="G594" s="113"/>
      <c r="H594" s="113"/>
      <c r="I594" s="113"/>
      <c r="J594" s="113"/>
      <c r="K594" s="113"/>
      <c r="L594" s="113"/>
      <c r="M594" s="113"/>
      <c r="N594" s="111"/>
      <c r="O594" s="111"/>
      <c r="P594" s="110"/>
      <c r="Q594" s="128"/>
      <c r="R594" s="133"/>
    </row>
    <row r="595" spans="1:18" ht="13.5" customHeight="1">
      <c r="A595" s="160" t="s">
        <v>114</v>
      </c>
      <c r="B595" s="181" t="s">
        <v>278</v>
      </c>
      <c r="C595" s="100" t="s">
        <v>5</v>
      </c>
      <c r="D595" s="111">
        <f t="shared" ref="D595:O595" si="127">SUM(D597:D602)</f>
        <v>2865440</v>
      </c>
      <c r="E595" s="111">
        <f t="shared" si="127"/>
        <v>2857307.9</v>
      </c>
      <c r="F595" s="113">
        <f t="shared" si="127"/>
        <v>199991.72</v>
      </c>
      <c r="G595" s="113">
        <f t="shared" si="127"/>
        <v>199991.72</v>
      </c>
      <c r="H595" s="113">
        <f t="shared" si="127"/>
        <v>985892.94</v>
      </c>
      <c r="I595" s="113">
        <f t="shared" si="127"/>
        <v>985892.94</v>
      </c>
      <c r="J595" s="113">
        <f t="shared" si="127"/>
        <v>1812142.8599999999</v>
      </c>
      <c r="K595" s="113">
        <f t="shared" si="127"/>
        <v>1812142.8599999999</v>
      </c>
      <c r="L595" s="113">
        <f t="shared" si="127"/>
        <v>3235605</v>
      </c>
      <c r="M595" s="113">
        <f t="shared" si="127"/>
        <v>3235604.6100000003</v>
      </c>
      <c r="N595" s="113">
        <f t="shared" si="127"/>
        <v>2735605</v>
      </c>
      <c r="O595" s="113">
        <f t="shared" si="127"/>
        <v>2735605</v>
      </c>
      <c r="P595" s="110"/>
      <c r="Q595" s="128">
        <f t="shared" si="125"/>
        <v>3235.605</v>
      </c>
      <c r="R595" s="133">
        <f t="shared" si="126"/>
        <v>3235.6046100000003</v>
      </c>
    </row>
    <row r="596" spans="1:18">
      <c r="A596" s="161"/>
      <c r="B596" s="181"/>
      <c r="C596" s="100" t="s">
        <v>6</v>
      </c>
      <c r="D596" s="111"/>
      <c r="E596" s="111"/>
      <c r="F596" s="113"/>
      <c r="G596" s="113"/>
      <c r="H596" s="113"/>
      <c r="I596" s="113"/>
      <c r="J596" s="113"/>
      <c r="K596" s="113"/>
      <c r="L596" s="113"/>
      <c r="M596" s="113"/>
      <c r="N596" s="111"/>
      <c r="O596" s="111"/>
      <c r="P596" s="110"/>
      <c r="Q596" s="128"/>
      <c r="R596" s="133"/>
    </row>
    <row r="597" spans="1:18">
      <c r="A597" s="161"/>
      <c r="B597" s="181"/>
      <c r="C597" s="100" t="s">
        <v>15</v>
      </c>
      <c r="D597" s="111"/>
      <c r="E597" s="111"/>
      <c r="F597" s="113"/>
      <c r="G597" s="113"/>
      <c r="H597" s="113"/>
      <c r="I597" s="113"/>
      <c r="J597" s="113"/>
      <c r="K597" s="113"/>
      <c r="L597" s="113"/>
      <c r="M597" s="113"/>
      <c r="N597" s="111"/>
      <c r="O597" s="111"/>
      <c r="P597" s="110"/>
      <c r="Q597" s="128"/>
      <c r="R597" s="133"/>
    </row>
    <row r="598" spans="1:18">
      <c r="A598" s="161"/>
      <c r="B598" s="181"/>
      <c r="C598" s="100" t="s">
        <v>8</v>
      </c>
      <c r="D598" s="111"/>
      <c r="E598" s="111"/>
      <c r="F598" s="113"/>
      <c r="G598" s="113"/>
      <c r="H598" s="113"/>
      <c r="I598" s="113"/>
      <c r="J598" s="113"/>
      <c r="K598" s="113"/>
      <c r="L598" s="113"/>
      <c r="M598" s="113"/>
      <c r="N598" s="111"/>
      <c r="O598" s="111"/>
      <c r="P598" s="110"/>
      <c r="Q598" s="128"/>
      <c r="R598" s="133"/>
    </row>
    <row r="599" spans="1:18">
      <c r="A599" s="161"/>
      <c r="B599" s="181"/>
      <c r="C599" s="100" t="s">
        <v>9</v>
      </c>
      <c r="D599" s="111">
        <f>'приложение 9'!H452+'приложение 9'!H453+'приложение 9'!H454+'приложение 9'!H455</f>
        <v>2865440</v>
      </c>
      <c r="E599" s="111">
        <f>'приложение 9'!I452+'приложение 9'!I453+'приложение 9'!I454+'приложение 9'!I455</f>
        <v>2857307.9</v>
      </c>
      <c r="F599" s="113">
        <f>'приложение 9'!J452+'приложение 9'!J453+'приложение 9'!J454+'приложение 9'!J455</f>
        <v>199991.72</v>
      </c>
      <c r="G599" s="113">
        <f>'приложение 9'!K452+'приложение 9'!K453+'приложение 9'!K454+'приложение 9'!K455</f>
        <v>199991.72</v>
      </c>
      <c r="H599" s="113">
        <f>'приложение 9'!L452+'приложение 9'!L453+'приложение 9'!L454+'приложение 9'!L455</f>
        <v>985892.94</v>
      </c>
      <c r="I599" s="113">
        <f>'приложение 9'!M452+'приложение 9'!M453+'приложение 9'!M454+'приложение 9'!M455</f>
        <v>985892.94</v>
      </c>
      <c r="J599" s="113">
        <f>'приложение 9'!N452+'приложение 9'!N453+'приложение 9'!N454+'приложение 9'!N455</f>
        <v>1812142.8599999999</v>
      </c>
      <c r="K599" s="113">
        <f>'приложение 9'!O452+'приложение 9'!O453+'приложение 9'!O454+'приложение 9'!O455</f>
        <v>1812142.8599999999</v>
      </c>
      <c r="L599" s="113">
        <f>'приложение 9'!P452+'приложение 9'!P453+'приложение 9'!P454+'приложение 9'!P455</f>
        <v>3235605</v>
      </c>
      <c r="M599" s="113">
        <f>'приложение 9'!Q452+'приложение 9'!Q453+'приложение 9'!Q454+'приложение 9'!Q455</f>
        <v>3235604.6100000003</v>
      </c>
      <c r="N599" s="111">
        <f>'приложение 9'!R450</f>
        <v>2735605</v>
      </c>
      <c r="O599" s="111">
        <f>'приложение 9'!S450</f>
        <v>2735605</v>
      </c>
      <c r="P599" s="110"/>
      <c r="Q599" s="128">
        <f t="shared" si="125"/>
        <v>3235.605</v>
      </c>
      <c r="R599" s="133">
        <f t="shared" si="126"/>
        <v>3235.6046100000003</v>
      </c>
    </row>
    <row r="600" spans="1:18">
      <c r="A600" s="161"/>
      <c r="B600" s="181"/>
      <c r="C600" s="100" t="s">
        <v>10</v>
      </c>
      <c r="D600" s="112"/>
      <c r="E600" s="112"/>
      <c r="F600" s="113"/>
      <c r="G600" s="113"/>
      <c r="H600" s="113"/>
      <c r="I600" s="113"/>
      <c r="J600" s="113"/>
      <c r="K600" s="113"/>
      <c r="L600" s="113"/>
      <c r="M600" s="113"/>
      <c r="N600" s="111"/>
      <c r="O600" s="111"/>
      <c r="P600" s="110"/>
      <c r="Q600" s="128"/>
      <c r="R600" s="133"/>
    </row>
    <row r="601" spans="1:18">
      <c r="A601" s="161"/>
      <c r="B601" s="181"/>
      <c r="C601" s="100" t="s">
        <v>11</v>
      </c>
      <c r="D601" s="112"/>
      <c r="E601" s="112"/>
      <c r="F601" s="113"/>
      <c r="G601" s="113"/>
      <c r="H601" s="113"/>
      <c r="I601" s="113"/>
      <c r="J601" s="113"/>
      <c r="K601" s="113"/>
      <c r="L601" s="113"/>
      <c r="M601" s="113"/>
      <c r="N601" s="111"/>
      <c r="O601" s="111"/>
      <c r="P601" s="110"/>
      <c r="Q601" s="128"/>
      <c r="R601" s="133"/>
    </row>
    <row r="602" spans="1:18">
      <c r="A602" s="162"/>
      <c r="B602" s="181"/>
      <c r="C602" s="100" t="s">
        <v>12</v>
      </c>
      <c r="D602" s="112"/>
      <c r="E602" s="112"/>
      <c r="F602" s="113"/>
      <c r="G602" s="113"/>
      <c r="H602" s="113"/>
      <c r="I602" s="113"/>
      <c r="J602" s="113"/>
      <c r="K602" s="113"/>
      <c r="L602" s="113"/>
      <c r="M602" s="113"/>
      <c r="N602" s="111"/>
      <c r="O602" s="111"/>
      <c r="P602" s="110"/>
      <c r="Q602" s="128"/>
      <c r="R602" s="133"/>
    </row>
    <row r="603" spans="1:18" ht="13.5" customHeight="1">
      <c r="A603" s="172" t="s">
        <v>630</v>
      </c>
      <c r="B603" s="155" t="s">
        <v>674</v>
      </c>
      <c r="C603" s="99" t="s">
        <v>5</v>
      </c>
      <c r="D603" s="121">
        <f>SUM(D605:D611)</f>
        <v>5006228</v>
      </c>
      <c r="E603" s="121">
        <f t="shared" ref="E603:O603" si="128">SUM(E605:E611)</f>
        <v>4851902.8</v>
      </c>
      <c r="F603" s="121">
        <f t="shared" si="128"/>
        <v>84000</v>
      </c>
      <c r="G603" s="121">
        <f t="shared" si="128"/>
        <v>84000</v>
      </c>
      <c r="H603" s="121">
        <f t="shared" si="128"/>
        <v>2182560.2000000002</v>
      </c>
      <c r="I603" s="121">
        <f t="shared" si="128"/>
        <v>2182560</v>
      </c>
      <c r="J603" s="121">
        <f t="shared" si="128"/>
        <v>2339560.2000000002</v>
      </c>
      <c r="K603" s="121">
        <f t="shared" si="128"/>
        <v>2339560</v>
      </c>
      <c r="L603" s="121">
        <f t="shared" si="128"/>
        <v>3384884.2</v>
      </c>
      <c r="M603" s="121">
        <f t="shared" si="128"/>
        <v>3384884</v>
      </c>
      <c r="N603" s="121">
        <f t="shared" si="128"/>
        <v>1818645</v>
      </c>
      <c r="O603" s="121">
        <f t="shared" si="128"/>
        <v>1149345</v>
      </c>
      <c r="P603" s="116"/>
      <c r="Q603" s="129">
        <f t="shared" si="125"/>
        <v>3384.8842</v>
      </c>
      <c r="R603" s="131">
        <f t="shared" si="126"/>
        <v>3384.884</v>
      </c>
    </row>
    <row r="604" spans="1:18">
      <c r="A604" s="173"/>
      <c r="B604" s="155"/>
      <c r="C604" s="99" t="s">
        <v>6</v>
      </c>
      <c r="D604" s="117"/>
      <c r="E604" s="117"/>
      <c r="F604" s="118"/>
      <c r="G604" s="118"/>
      <c r="H604" s="118"/>
      <c r="I604" s="118"/>
      <c r="J604" s="118"/>
      <c r="K604" s="118"/>
      <c r="L604" s="118"/>
      <c r="M604" s="118"/>
      <c r="N604" s="118"/>
      <c r="O604" s="118"/>
      <c r="P604" s="116"/>
      <c r="Q604" s="127"/>
      <c r="R604" s="132"/>
    </row>
    <row r="605" spans="1:18">
      <c r="A605" s="173"/>
      <c r="B605" s="155"/>
      <c r="C605" s="99" t="s">
        <v>7</v>
      </c>
      <c r="D605" s="62">
        <f>D614+D622+D630</f>
        <v>424786.78</v>
      </c>
      <c r="E605" s="62">
        <f t="shared" ref="E605:O605" si="129">E614+E622+E630</f>
        <v>424786.78</v>
      </c>
      <c r="F605" s="62">
        <f t="shared" si="129"/>
        <v>0</v>
      </c>
      <c r="G605" s="62">
        <f t="shared" si="129"/>
        <v>0</v>
      </c>
      <c r="H605" s="62">
        <f t="shared" si="129"/>
        <v>566141.73</v>
      </c>
      <c r="I605" s="62">
        <f t="shared" si="129"/>
        <v>566141.73</v>
      </c>
      <c r="J605" s="62">
        <f t="shared" si="129"/>
        <v>566141.73</v>
      </c>
      <c r="K605" s="62">
        <f t="shared" si="129"/>
        <v>566141.73</v>
      </c>
      <c r="L605" s="62">
        <f t="shared" si="129"/>
        <v>566141.73</v>
      </c>
      <c r="M605" s="62">
        <f t="shared" si="129"/>
        <v>566141.73</v>
      </c>
      <c r="N605" s="62">
        <f t="shared" si="129"/>
        <v>0</v>
      </c>
      <c r="O605" s="62">
        <f t="shared" si="129"/>
        <v>0</v>
      </c>
      <c r="P605" s="116"/>
      <c r="Q605" s="127">
        <f t="shared" si="125"/>
        <v>566.14172999999994</v>
      </c>
      <c r="R605" s="132">
        <f t="shared" si="126"/>
        <v>566.14172999999994</v>
      </c>
    </row>
    <row r="606" spans="1:18" ht="26.4">
      <c r="A606" s="173"/>
      <c r="B606" s="155"/>
      <c r="C606" s="99" t="s">
        <v>167</v>
      </c>
      <c r="D606" s="118"/>
      <c r="E606" s="118"/>
      <c r="F606" s="118"/>
      <c r="G606" s="118"/>
      <c r="H606" s="118"/>
      <c r="I606" s="118"/>
      <c r="J606" s="118"/>
      <c r="K606" s="118"/>
      <c r="L606" s="118"/>
      <c r="M606" s="118"/>
      <c r="N606" s="118"/>
      <c r="O606" s="118"/>
      <c r="P606" s="116"/>
      <c r="Q606" s="127"/>
      <c r="R606" s="132"/>
    </row>
    <row r="607" spans="1:18">
      <c r="A607" s="173"/>
      <c r="B607" s="155"/>
      <c r="C607" s="99" t="s">
        <v>8</v>
      </c>
      <c r="D607" s="118">
        <f>D615+D623+D632</f>
        <v>2805471.2199999997</v>
      </c>
      <c r="E607" s="118">
        <f t="shared" ref="E607:O607" si="130">E615+E623+E632</f>
        <v>2784771.2199999997</v>
      </c>
      <c r="F607" s="118">
        <f t="shared" si="130"/>
        <v>0</v>
      </c>
      <c r="G607" s="118">
        <f t="shared" si="130"/>
        <v>0</v>
      </c>
      <c r="H607" s="118">
        <f t="shared" si="130"/>
        <v>825583.47</v>
      </c>
      <c r="I607" s="118">
        <f t="shared" si="130"/>
        <v>825583.47</v>
      </c>
      <c r="J607" s="118">
        <f t="shared" si="130"/>
        <v>825583.47</v>
      </c>
      <c r="K607" s="118">
        <f t="shared" si="130"/>
        <v>825583.47</v>
      </c>
      <c r="L607" s="118">
        <f t="shared" si="130"/>
        <v>1455583.47</v>
      </c>
      <c r="M607" s="118">
        <f t="shared" si="130"/>
        <v>1455583.47</v>
      </c>
      <c r="N607" s="118">
        <f t="shared" si="130"/>
        <v>0</v>
      </c>
      <c r="O607" s="118">
        <f t="shared" si="130"/>
        <v>0</v>
      </c>
      <c r="P607" s="116"/>
      <c r="Q607" s="127">
        <f t="shared" si="125"/>
        <v>1455.58347</v>
      </c>
      <c r="R607" s="132">
        <f t="shared" si="126"/>
        <v>1455.58347</v>
      </c>
    </row>
    <row r="608" spans="1:18">
      <c r="A608" s="173"/>
      <c r="B608" s="155"/>
      <c r="C608" s="99" t="s">
        <v>9</v>
      </c>
      <c r="D608" s="118">
        <f>D616+D624+D633</f>
        <v>1775970</v>
      </c>
      <c r="E608" s="118">
        <f t="shared" ref="E608:O608" si="131">E616+E624+E633</f>
        <v>1642344.8</v>
      </c>
      <c r="F608" s="118">
        <f t="shared" si="131"/>
        <v>84000</v>
      </c>
      <c r="G608" s="118">
        <f t="shared" si="131"/>
        <v>84000</v>
      </c>
      <c r="H608" s="118">
        <f t="shared" si="131"/>
        <v>790835</v>
      </c>
      <c r="I608" s="118">
        <f t="shared" si="131"/>
        <v>790834.8</v>
      </c>
      <c r="J608" s="118">
        <f t="shared" si="131"/>
        <v>947835</v>
      </c>
      <c r="K608" s="118">
        <f t="shared" si="131"/>
        <v>947834.8</v>
      </c>
      <c r="L608" s="118">
        <f t="shared" si="131"/>
        <v>1363159</v>
      </c>
      <c r="M608" s="118">
        <f t="shared" si="131"/>
        <v>1363158.8</v>
      </c>
      <c r="N608" s="118">
        <f t="shared" si="131"/>
        <v>1818645</v>
      </c>
      <c r="O608" s="118">
        <f t="shared" si="131"/>
        <v>1149345</v>
      </c>
      <c r="P608" s="116"/>
      <c r="Q608" s="127">
        <f t="shared" si="125"/>
        <v>1363.1590000000001</v>
      </c>
      <c r="R608" s="132">
        <f t="shared" si="126"/>
        <v>1363.1588000000002</v>
      </c>
    </row>
    <row r="609" spans="1:18">
      <c r="A609" s="173"/>
      <c r="B609" s="155"/>
      <c r="C609" s="99" t="s">
        <v>10</v>
      </c>
      <c r="D609" s="118"/>
      <c r="E609" s="118"/>
      <c r="F609" s="118"/>
      <c r="G609" s="118"/>
      <c r="H609" s="118"/>
      <c r="I609" s="118"/>
      <c r="J609" s="118"/>
      <c r="K609" s="118"/>
      <c r="L609" s="118"/>
      <c r="M609" s="118"/>
      <c r="N609" s="118"/>
      <c r="O609" s="118"/>
      <c r="P609" s="116"/>
      <c r="Q609" s="127"/>
      <c r="R609" s="132"/>
    </row>
    <row r="610" spans="1:18">
      <c r="A610" s="173"/>
      <c r="B610" s="155"/>
      <c r="C610" s="99" t="s">
        <v>11</v>
      </c>
      <c r="D610" s="118"/>
      <c r="E610" s="118"/>
      <c r="F610" s="118"/>
      <c r="G610" s="118"/>
      <c r="H610" s="118"/>
      <c r="I610" s="118"/>
      <c r="J610" s="118"/>
      <c r="K610" s="118"/>
      <c r="L610" s="118"/>
      <c r="M610" s="118"/>
      <c r="N610" s="118"/>
      <c r="O610" s="118"/>
      <c r="P610" s="116"/>
      <c r="Q610" s="127"/>
      <c r="R610" s="132"/>
    </row>
    <row r="611" spans="1:18">
      <c r="A611" s="174"/>
      <c r="B611" s="155"/>
      <c r="C611" s="99" t="s">
        <v>12</v>
      </c>
      <c r="D611" s="118"/>
      <c r="E611" s="118"/>
      <c r="F611" s="118"/>
      <c r="G611" s="118"/>
      <c r="H611" s="118"/>
      <c r="I611" s="118"/>
      <c r="J611" s="118"/>
      <c r="K611" s="118"/>
      <c r="L611" s="118"/>
      <c r="M611" s="118"/>
      <c r="N611" s="118"/>
      <c r="O611" s="118"/>
      <c r="P611" s="116"/>
      <c r="Q611" s="127"/>
      <c r="R611" s="132"/>
    </row>
    <row r="612" spans="1:18" ht="14.25" customHeight="1">
      <c r="A612" s="160" t="s">
        <v>14</v>
      </c>
      <c r="B612" s="157" t="s">
        <v>130</v>
      </c>
      <c r="C612" s="100" t="s">
        <v>5</v>
      </c>
      <c r="D612" s="111">
        <f t="shared" ref="D612:O612" si="132">SUM(D614:D619)</f>
        <v>2283168</v>
      </c>
      <c r="E612" s="111">
        <f t="shared" si="132"/>
        <v>2283168</v>
      </c>
      <c r="F612" s="111">
        <f t="shared" si="132"/>
        <v>0</v>
      </c>
      <c r="G612" s="111">
        <f t="shared" si="132"/>
        <v>0</v>
      </c>
      <c r="H612" s="111">
        <f t="shared" si="132"/>
        <v>2014560.2</v>
      </c>
      <c r="I612" s="111">
        <f t="shared" si="132"/>
        <v>2014560</v>
      </c>
      <c r="J612" s="111">
        <f t="shared" si="132"/>
        <v>2014560.2</v>
      </c>
      <c r="K612" s="111">
        <f t="shared" si="132"/>
        <v>2014560</v>
      </c>
      <c r="L612" s="111">
        <f t="shared" si="132"/>
        <v>2014560.2</v>
      </c>
      <c r="M612" s="111">
        <f t="shared" si="132"/>
        <v>2014560</v>
      </c>
      <c r="N612" s="111">
        <f t="shared" si="132"/>
        <v>693345</v>
      </c>
      <c r="O612" s="111">
        <f t="shared" si="132"/>
        <v>693345</v>
      </c>
      <c r="P612" s="110"/>
      <c r="Q612" s="128">
        <f t="shared" si="125"/>
        <v>2014.5601999999999</v>
      </c>
      <c r="R612" s="133">
        <f t="shared" si="126"/>
        <v>2014.56</v>
      </c>
    </row>
    <row r="613" spans="1:18">
      <c r="A613" s="161"/>
      <c r="B613" s="158"/>
      <c r="C613" s="100" t="s">
        <v>6</v>
      </c>
      <c r="D613" s="111"/>
      <c r="E613" s="111"/>
      <c r="F613" s="111"/>
      <c r="G613" s="111"/>
      <c r="H613" s="111"/>
      <c r="I613" s="111"/>
      <c r="J613" s="111"/>
      <c r="K613" s="111"/>
      <c r="L613" s="111"/>
      <c r="M613" s="111"/>
      <c r="N613" s="111"/>
      <c r="O613" s="111"/>
      <c r="P613" s="110"/>
      <c r="Q613" s="128"/>
      <c r="R613" s="133"/>
    </row>
    <row r="614" spans="1:18">
      <c r="A614" s="161"/>
      <c r="B614" s="158"/>
      <c r="C614" s="100" t="s">
        <v>7</v>
      </c>
      <c r="D614" s="111">
        <f>'приложение 9'!H463+'приложение 9'!H464</f>
        <v>424786.78</v>
      </c>
      <c r="E614" s="111">
        <f>'приложение 9'!I463+'приложение 9'!I464</f>
        <v>424786.78</v>
      </c>
      <c r="F614" s="111">
        <f>'приложение 9'!J463+'приложение 9'!J464</f>
        <v>0</v>
      </c>
      <c r="G614" s="111">
        <f>'приложение 9'!K463+'приложение 9'!K464</f>
        <v>0</v>
      </c>
      <c r="H614" s="111">
        <f>'приложение 9'!L463+'приложение 9'!L464</f>
        <v>566141.73</v>
      </c>
      <c r="I614" s="111">
        <f>'приложение 9'!M463+'приложение 9'!M464</f>
        <v>566141.73</v>
      </c>
      <c r="J614" s="111">
        <f>'приложение 9'!N463+'приложение 9'!N464</f>
        <v>566141.73</v>
      </c>
      <c r="K614" s="111">
        <f>'приложение 9'!O463+'приложение 9'!O464</f>
        <v>566141.73</v>
      </c>
      <c r="L614" s="111">
        <f>'приложение 9'!P463+'приложение 9'!P464</f>
        <v>566141.73</v>
      </c>
      <c r="M614" s="111">
        <f>'приложение 9'!Q463+'приложение 9'!Q464</f>
        <v>566141.73</v>
      </c>
      <c r="N614" s="111"/>
      <c r="O614" s="111"/>
      <c r="P614" s="110"/>
      <c r="Q614" s="128">
        <f t="shared" si="125"/>
        <v>566.14172999999994</v>
      </c>
      <c r="R614" s="133">
        <f t="shared" si="126"/>
        <v>566.14172999999994</v>
      </c>
    </row>
    <row r="615" spans="1:18">
      <c r="A615" s="161"/>
      <c r="B615" s="158"/>
      <c r="C615" s="100" t="s">
        <v>8</v>
      </c>
      <c r="D615" s="111">
        <f>'приложение 9'!H462+'приложение 9'!H465</f>
        <v>1082771.22</v>
      </c>
      <c r="E615" s="111">
        <f>'приложение 9'!I462+'приложение 9'!I465</f>
        <v>1082771.22</v>
      </c>
      <c r="F615" s="111">
        <f>'приложение 9'!J462+'приложение 9'!J465</f>
        <v>0</v>
      </c>
      <c r="G615" s="111">
        <f>'приложение 9'!K462+'приложение 9'!K465</f>
        <v>0</v>
      </c>
      <c r="H615" s="111">
        <f>'приложение 9'!L462+'приложение 9'!L465</f>
        <v>825583.47</v>
      </c>
      <c r="I615" s="111">
        <f>'приложение 9'!M462+'приложение 9'!M465</f>
        <v>825583.47</v>
      </c>
      <c r="J615" s="111">
        <f>'приложение 9'!N462+'приложение 9'!N465</f>
        <v>825583.47</v>
      </c>
      <c r="K615" s="111">
        <f>'приложение 9'!O462+'приложение 9'!O465</f>
        <v>825583.47</v>
      </c>
      <c r="L615" s="111">
        <f>'приложение 9'!P462+'приложение 9'!P465</f>
        <v>825583.47</v>
      </c>
      <c r="M615" s="111">
        <f>'приложение 9'!Q462+'приложение 9'!Q465</f>
        <v>825583.47</v>
      </c>
      <c r="N615" s="111"/>
      <c r="O615" s="111"/>
      <c r="P615" s="110"/>
      <c r="Q615" s="128">
        <f t="shared" si="125"/>
        <v>825.58346999999992</v>
      </c>
      <c r="R615" s="133">
        <f t="shared" si="126"/>
        <v>825.58346999999992</v>
      </c>
    </row>
    <row r="616" spans="1:18">
      <c r="A616" s="161"/>
      <c r="B616" s="158"/>
      <c r="C616" s="100" t="s">
        <v>9</v>
      </c>
      <c r="D616" s="111">
        <f>'приложение 9'!H460+'приложение 9'!H461</f>
        <v>775610</v>
      </c>
      <c r="E616" s="111">
        <f>'приложение 9'!I460+'приложение 9'!I461</f>
        <v>775610</v>
      </c>
      <c r="F616" s="111">
        <f>'приложение 9'!J460+'приложение 9'!J461</f>
        <v>0</v>
      </c>
      <c r="G616" s="111">
        <f>'приложение 9'!K460+'приложение 9'!K461</f>
        <v>0</v>
      </c>
      <c r="H616" s="111">
        <f>'приложение 9'!L460+'приложение 9'!L461</f>
        <v>622835</v>
      </c>
      <c r="I616" s="111">
        <f>'приложение 9'!M460+'приложение 9'!M461</f>
        <v>622834.80000000005</v>
      </c>
      <c r="J616" s="111">
        <f>'приложение 9'!N460+'приложение 9'!N461</f>
        <v>622835</v>
      </c>
      <c r="K616" s="111">
        <f>'приложение 9'!O460+'приложение 9'!O461</f>
        <v>622834.80000000005</v>
      </c>
      <c r="L616" s="111">
        <f>'приложение 9'!P460+'приложение 9'!P461</f>
        <v>622835</v>
      </c>
      <c r="M616" s="111">
        <f>'приложение 9'!Q460+'приложение 9'!Q461</f>
        <v>622834.80000000005</v>
      </c>
      <c r="N616" s="111">
        <f>'приложение 9'!R458</f>
        <v>693345</v>
      </c>
      <c r="O616" s="111">
        <f>'приложение 9'!S458</f>
        <v>693345</v>
      </c>
      <c r="P616" s="110"/>
      <c r="Q616" s="128">
        <f t="shared" si="125"/>
        <v>622.83500000000004</v>
      </c>
      <c r="R616" s="133">
        <f t="shared" si="126"/>
        <v>622.83480000000009</v>
      </c>
    </row>
    <row r="617" spans="1:18">
      <c r="A617" s="161"/>
      <c r="B617" s="158"/>
      <c r="C617" s="100" t="s">
        <v>10</v>
      </c>
      <c r="D617" s="111"/>
      <c r="E617" s="111"/>
      <c r="F617" s="111"/>
      <c r="G617" s="111"/>
      <c r="H617" s="111"/>
      <c r="I617" s="111"/>
      <c r="J617" s="111"/>
      <c r="K617" s="111"/>
      <c r="L617" s="111"/>
      <c r="M617" s="111"/>
      <c r="N617" s="111"/>
      <c r="O617" s="111"/>
      <c r="P617" s="110"/>
      <c r="Q617" s="128"/>
      <c r="R617" s="133"/>
    </row>
    <row r="618" spans="1:18">
      <c r="A618" s="161"/>
      <c r="B618" s="158"/>
      <c r="C618" s="100" t="s">
        <v>11</v>
      </c>
      <c r="D618" s="111"/>
      <c r="E618" s="111"/>
      <c r="F618" s="111"/>
      <c r="G618" s="111"/>
      <c r="H618" s="111"/>
      <c r="I618" s="111"/>
      <c r="J618" s="111"/>
      <c r="K618" s="111"/>
      <c r="L618" s="111"/>
      <c r="M618" s="111"/>
      <c r="N618" s="111"/>
      <c r="O618" s="111"/>
      <c r="P618" s="110"/>
      <c r="Q618" s="128"/>
      <c r="R618" s="133"/>
    </row>
    <row r="619" spans="1:18">
      <c r="A619" s="162"/>
      <c r="B619" s="159"/>
      <c r="C619" s="100" t="s">
        <v>12</v>
      </c>
      <c r="D619" s="111"/>
      <c r="E619" s="111"/>
      <c r="F619" s="111"/>
      <c r="G619" s="111"/>
      <c r="H619" s="111"/>
      <c r="I619" s="111"/>
      <c r="J619" s="111"/>
      <c r="K619" s="111"/>
      <c r="L619" s="111"/>
      <c r="M619" s="111"/>
      <c r="N619" s="111"/>
      <c r="O619" s="111"/>
      <c r="P619" s="110"/>
      <c r="Q619" s="128"/>
      <c r="R619" s="133"/>
    </row>
    <row r="620" spans="1:18" ht="13.5" customHeight="1">
      <c r="A620" s="160" t="s">
        <v>114</v>
      </c>
      <c r="B620" s="156" t="s">
        <v>131</v>
      </c>
      <c r="C620" s="100" t="s">
        <v>5</v>
      </c>
      <c r="D620" s="111">
        <f t="shared" ref="D620:O620" si="133">SUM(D622:D627)</f>
        <v>2251060</v>
      </c>
      <c r="E620" s="111">
        <f t="shared" si="133"/>
        <v>2096734.8</v>
      </c>
      <c r="F620" s="111">
        <f t="shared" si="133"/>
        <v>0</v>
      </c>
      <c r="G620" s="111">
        <f t="shared" si="133"/>
        <v>0</v>
      </c>
      <c r="H620" s="111">
        <f t="shared" si="133"/>
        <v>0</v>
      </c>
      <c r="I620" s="111">
        <f t="shared" si="133"/>
        <v>0</v>
      </c>
      <c r="J620" s="111">
        <f t="shared" si="133"/>
        <v>70000</v>
      </c>
      <c r="K620" s="111">
        <f t="shared" si="133"/>
        <v>70000</v>
      </c>
      <c r="L620" s="111">
        <f t="shared" si="133"/>
        <v>999324</v>
      </c>
      <c r="M620" s="111">
        <f t="shared" si="133"/>
        <v>999324</v>
      </c>
      <c r="N620" s="111">
        <f t="shared" si="133"/>
        <v>669300</v>
      </c>
      <c r="O620" s="111">
        <f t="shared" si="133"/>
        <v>0</v>
      </c>
      <c r="P620" s="110"/>
      <c r="Q620" s="128">
        <f t="shared" si="125"/>
        <v>999.32399999999996</v>
      </c>
      <c r="R620" s="133">
        <f t="shared" si="126"/>
        <v>999.32399999999996</v>
      </c>
    </row>
    <row r="621" spans="1:18">
      <c r="A621" s="161"/>
      <c r="B621" s="156"/>
      <c r="C621" s="100" t="s">
        <v>6</v>
      </c>
      <c r="D621" s="111"/>
      <c r="E621" s="111"/>
      <c r="F621" s="111"/>
      <c r="G621" s="111"/>
      <c r="H621" s="111"/>
      <c r="I621" s="111"/>
      <c r="J621" s="111"/>
      <c r="K621" s="111"/>
      <c r="L621" s="111"/>
      <c r="M621" s="111"/>
      <c r="N621" s="111"/>
      <c r="O621" s="111"/>
      <c r="P621" s="110"/>
      <c r="Q621" s="128"/>
      <c r="R621" s="133"/>
    </row>
    <row r="622" spans="1:18">
      <c r="A622" s="161"/>
      <c r="B622" s="156"/>
      <c r="C622" s="100" t="s">
        <v>15</v>
      </c>
      <c r="D622" s="111"/>
      <c r="E622" s="111"/>
      <c r="F622" s="111"/>
      <c r="G622" s="111"/>
      <c r="H622" s="111"/>
      <c r="I622" s="111"/>
      <c r="J622" s="111"/>
      <c r="K622" s="111"/>
      <c r="L622" s="111"/>
      <c r="M622" s="111"/>
      <c r="N622" s="111"/>
      <c r="O622" s="111"/>
      <c r="P622" s="110"/>
      <c r="Q622" s="128"/>
      <c r="R622" s="133"/>
    </row>
    <row r="623" spans="1:18">
      <c r="A623" s="161"/>
      <c r="B623" s="156"/>
      <c r="C623" s="100" t="s">
        <v>8</v>
      </c>
      <c r="D623" s="111">
        <f>'приложение 9'!H468+'приложение 9'!H469+'приложение 9'!H472</f>
        <v>1722700</v>
      </c>
      <c r="E623" s="111">
        <f>'приложение 9'!I468+'приложение 9'!I469+'приложение 9'!I472</f>
        <v>1702000</v>
      </c>
      <c r="F623" s="111">
        <f>'приложение 9'!J468+'приложение 9'!J469+'приложение 9'!J472</f>
        <v>0</v>
      </c>
      <c r="G623" s="111">
        <f>'приложение 9'!K468+'приложение 9'!K469+'приложение 9'!K472</f>
        <v>0</v>
      </c>
      <c r="H623" s="111">
        <f>'приложение 9'!L468+'приложение 9'!L469+'приложение 9'!L472</f>
        <v>0</v>
      </c>
      <c r="I623" s="111">
        <f>'приложение 9'!M468+'приложение 9'!M469+'приложение 9'!M472</f>
        <v>0</v>
      </c>
      <c r="J623" s="111">
        <f>'приложение 9'!N468+'приложение 9'!N469+'приложение 9'!N472</f>
        <v>0</v>
      </c>
      <c r="K623" s="111">
        <f>'приложение 9'!O468+'приложение 9'!O469+'приложение 9'!O472</f>
        <v>0</v>
      </c>
      <c r="L623" s="111">
        <f>'приложение 9'!P468+'приложение 9'!P469+'приложение 9'!P472</f>
        <v>630000</v>
      </c>
      <c r="M623" s="111">
        <f>'приложение 9'!Q468+'приложение 9'!Q469+'приложение 9'!Q472</f>
        <v>630000</v>
      </c>
      <c r="N623" s="111"/>
      <c r="O623" s="111"/>
      <c r="P623" s="110"/>
      <c r="Q623" s="128">
        <f t="shared" si="125"/>
        <v>630</v>
      </c>
      <c r="R623" s="133">
        <f t="shared" si="126"/>
        <v>630</v>
      </c>
    </row>
    <row r="624" spans="1:18">
      <c r="A624" s="161"/>
      <c r="B624" s="156"/>
      <c r="C624" s="100" t="s">
        <v>9</v>
      </c>
      <c r="D624" s="111">
        <f>'приложение 9'!H470+'приложение 9'!H471+'приложение 9'!H473+'приложение 9'!H474</f>
        <v>528360</v>
      </c>
      <c r="E624" s="111">
        <f>'приложение 9'!I470+'приложение 9'!I471+'приложение 9'!I473+'приложение 9'!I474</f>
        <v>394734.8</v>
      </c>
      <c r="F624" s="111">
        <f>'приложение 9'!J470+'приложение 9'!J471+'приложение 9'!J473+'приложение 9'!J474</f>
        <v>0</v>
      </c>
      <c r="G624" s="111">
        <f>'приложение 9'!K470+'приложение 9'!K471+'приложение 9'!K473+'приложение 9'!K474</f>
        <v>0</v>
      </c>
      <c r="H624" s="111">
        <f>'приложение 9'!L470+'приложение 9'!L471+'приложение 9'!L473+'приложение 9'!L474</f>
        <v>0</v>
      </c>
      <c r="I624" s="111">
        <f>'приложение 9'!M470+'приложение 9'!M471+'приложение 9'!M473+'приложение 9'!M474</f>
        <v>0</v>
      </c>
      <c r="J624" s="111">
        <f>'приложение 9'!N470+'приложение 9'!N471+'приложение 9'!N473+'приложение 9'!N474</f>
        <v>70000</v>
      </c>
      <c r="K624" s="111">
        <f>'приложение 9'!O470+'приложение 9'!O471+'приложение 9'!O473+'приложение 9'!O474</f>
        <v>70000</v>
      </c>
      <c r="L624" s="111">
        <f>'приложение 9'!P470+'приложение 9'!P471+'приложение 9'!P473+'приложение 9'!P474</f>
        <v>369324</v>
      </c>
      <c r="M624" s="111">
        <f>'приложение 9'!Q470+'приложение 9'!Q471+'приложение 9'!Q473+'приложение 9'!Q474</f>
        <v>369324</v>
      </c>
      <c r="N624" s="111">
        <f>'приложение 9'!R467</f>
        <v>669300</v>
      </c>
      <c r="O624" s="111">
        <f>'приложение 9'!S467</f>
        <v>0</v>
      </c>
      <c r="P624" s="110"/>
      <c r="Q624" s="128">
        <f t="shared" si="125"/>
        <v>369.32400000000001</v>
      </c>
      <c r="R624" s="133">
        <f t="shared" si="126"/>
        <v>369.32400000000001</v>
      </c>
    </row>
    <row r="625" spans="1:18">
      <c r="A625" s="161"/>
      <c r="B625" s="156"/>
      <c r="C625" s="100" t="s">
        <v>10</v>
      </c>
      <c r="D625" s="112"/>
      <c r="E625" s="112"/>
      <c r="F625" s="111"/>
      <c r="G625" s="111"/>
      <c r="H625" s="111"/>
      <c r="I625" s="111"/>
      <c r="J625" s="111"/>
      <c r="K625" s="111"/>
      <c r="L625" s="111"/>
      <c r="M625" s="111"/>
      <c r="N625" s="111"/>
      <c r="O625" s="111"/>
      <c r="P625" s="110"/>
      <c r="Q625" s="128"/>
      <c r="R625" s="133"/>
    </row>
    <row r="626" spans="1:18">
      <c r="A626" s="161"/>
      <c r="B626" s="156"/>
      <c r="C626" s="100" t="s">
        <v>11</v>
      </c>
      <c r="D626" s="112"/>
      <c r="E626" s="112"/>
      <c r="F626" s="111"/>
      <c r="G626" s="111"/>
      <c r="H626" s="111"/>
      <c r="I626" s="111"/>
      <c r="J626" s="111"/>
      <c r="K626" s="111"/>
      <c r="L626" s="111"/>
      <c r="M626" s="111"/>
      <c r="N626" s="111"/>
      <c r="O626" s="111"/>
      <c r="P626" s="110"/>
      <c r="Q626" s="128"/>
      <c r="R626" s="133"/>
    </row>
    <row r="627" spans="1:18">
      <c r="A627" s="162"/>
      <c r="B627" s="156"/>
      <c r="C627" s="100" t="s">
        <v>12</v>
      </c>
      <c r="D627" s="112"/>
      <c r="E627" s="112"/>
      <c r="F627" s="111"/>
      <c r="G627" s="111"/>
      <c r="H627" s="111"/>
      <c r="I627" s="111"/>
      <c r="J627" s="111"/>
      <c r="K627" s="111"/>
      <c r="L627" s="111"/>
      <c r="M627" s="111"/>
      <c r="N627" s="111"/>
      <c r="O627" s="111"/>
      <c r="P627" s="110"/>
      <c r="Q627" s="128"/>
      <c r="R627" s="133"/>
    </row>
    <row r="628" spans="1:18" ht="13.5" customHeight="1">
      <c r="A628" s="160" t="s">
        <v>546</v>
      </c>
      <c r="B628" s="156" t="s">
        <v>474</v>
      </c>
      <c r="C628" s="100" t="s">
        <v>5</v>
      </c>
      <c r="D628" s="111">
        <f>SUM(D630:D636)</f>
        <v>472000</v>
      </c>
      <c r="E628" s="111">
        <f t="shared" ref="E628:O628" si="134">SUM(E630:E636)</f>
        <v>472000</v>
      </c>
      <c r="F628" s="111">
        <f t="shared" si="134"/>
        <v>84000</v>
      </c>
      <c r="G628" s="111">
        <f t="shared" si="134"/>
        <v>84000</v>
      </c>
      <c r="H628" s="111">
        <f t="shared" si="134"/>
        <v>168000</v>
      </c>
      <c r="I628" s="111">
        <f t="shared" si="134"/>
        <v>168000</v>
      </c>
      <c r="J628" s="111">
        <f t="shared" si="134"/>
        <v>255000</v>
      </c>
      <c r="K628" s="111">
        <f t="shared" si="134"/>
        <v>255000</v>
      </c>
      <c r="L628" s="111">
        <f t="shared" si="134"/>
        <v>371000</v>
      </c>
      <c r="M628" s="111">
        <f t="shared" si="134"/>
        <v>371000</v>
      </c>
      <c r="N628" s="111">
        <f t="shared" si="134"/>
        <v>456000</v>
      </c>
      <c r="O628" s="111">
        <f t="shared" si="134"/>
        <v>456000</v>
      </c>
      <c r="P628" s="110"/>
      <c r="Q628" s="128">
        <f t="shared" si="125"/>
        <v>371</v>
      </c>
      <c r="R628" s="133">
        <f t="shared" si="126"/>
        <v>371</v>
      </c>
    </row>
    <row r="629" spans="1:18">
      <c r="A629" s="161"/>
      <c r="B629" s="156"/>
      <c r="C629" s="100" t="s">
        <v>6</v>
      </c>
      <c r="D629" s="111"/>
      <c r="E629" s="111"/>
      <c r="F629" s="111"/>
      <c r="G629" s="111"/>
      <c r="H629" s="111"/>
      <c r="I629" s="111"/>
      <c r="J629" s="111"/>
      <c r="K629" s="111"/>
      <c r="L629" s="111"/>
      <c r="M629" s="111"/>
      <c r="N629" s="111"/>
      <c r="O629" s="111"/>
      <c r="P629" s="110"/>
      <c r="Q629" s="128"/>
      <c r="R629" s="133"/>
    </row>
    <row r="630" spans="1:18">
      <c r="A630" s="161"/>
      <c r="B630" s="156"/>
      <c r="C630" s="100" t="s">
        <v>16</v>
      </c>
      <c r="D630" s="111"/>
      <c r="E630" s="111"/>
      <c r="F630" s="111"/>
      <c r="G630" s="111"/>
      <c r="H630" s="111"/>
      <c r="I630" s="111"/>
      <c r="J630" s="111"/>
      <c r="K630" s="111"/>
      <c r="L630" s="111"/>
      <c r="M630" s="111"/>
      <c r="N630" s="111"/>
      <c r="O630" s="111"/>
      <c r="P630" s="110"/>
      <c r="Q630" s="128"/>
      <c r="R630" s="133"/>
    </row>
    <row r="631" spans="1:18" ht="26.4">
      <c r="A631" s="161"/>
      <c r="B631" s="156"/>
      <c r="C631" s="100" t="s">
        <v>167</v>
      </c>
      <c r="D631" s="111"/>
      <c r="E631" s="111"/>
      <c r="F631" s="111"/>
      <c r="G631" s="111"/>
      <c r="H631" s="111"/>
      <c r="I631" s="111"/>
      <c r="J631" s="111"/>
      <c r="K631" s="111"/>
      <c r="L631" s="111"/>
      <c r="M631" s="111"/>
      <c r="N631" s="111"/>
      <c r="O631" s="111"/>
      <c r="P631" s="110"/>
      <c r="Q631" s="128"/>
      <c r="R631" s="133"/>
    </row>
    <row r="632" spans="1:18">
      <c r="A632" s="161"/>
      <c r="B632" s="156"/>
      <c r="C632" s="100" t="s">
        <v>8</v>
      </c>
      <c r="D632" s="111"/>
      <c r="E632" s="111"/>
      <c r="F632" s="111"/>
      <c r="G632" s="111"/>
      <c r="H632" s="111"/>
      <c r="I632" s="111"/>
      <c r="J632" s="111"/>
      <c r="K632" s="111"/>
      <c r="L632" s="111"/>
      <c r="M632" s="111"/>
      <c r="N632" s="111"/>
      <c r="O632" s="111"/>
      <c r="P632" s="110"/>
      <c r="Q632" s="128"/>
      <c r="R632" s="133"/>
    </row>
    <row r="633" spans="1:18">
      <c r="A633" s="161"/>
      <c r="B633" s="156"/>
      <c r="C633" s="100" t="s">
        <v>9</v>
      </c>
      <c r="D633" s="111">
        <f>'приложение 9'!H476</f>
        <v>472000</v>
      </c>
      <c r="E633" s="111">
        <f>'приложение 9'!I476</f>
        <v>472000</v>
      </c>
      <c r="F633" s="111">
        <f>'приложение 9'!J476</f>
        <v>84000</v>
      </c>
      <c r="G633" s="111">
        <f>'приложение 9'!K476</f>
        <v>84000</v>
      </c>
      <c r="H633" s="111">
        <f>'приложение 9'!L476</f>
        <v>168000</v>
      </c>
      <c r="I633" s="111">
        <f>'приложение 9'!M476</f>
        <v>168000</v>
      </c>
      <c r="J633" s="111">
        <f>'приложение 9'!N476</f>
        <v>255000</v>
      </c>
      <c r="K633" s="111">
        <f>'приложение 9'!O476</f>
        <v>255000</v>
      </c>
      <c r="L633" s="111">
        <f>'приложение 9'!P476</f>
        <v>371000</v>
      </c>
      <c r="M633" s="111">
        <f>'приложение 9'!Q476</f>
        <v>371000</v>
      </c>
      <c r="N633" s="111">
        <f>'приложение 9'!R475</f>
        <v>456000</v>
      </c>
      <c r="O633" s="111">
        <f>'приложение 9'!S475</f>
        <v>456000</v>
      </c>
      <c r="P633" s="110"/>
      <c r="Q633" s="128">
        <f t="shared" si="125"/>
        <v>371</v>
      </c>
      <c r="R633" s="133">
        <f t="shared" si="126"/>
        <v>371</v>
      </c>
    </row>
    <row r="634" spans="1:18">
      <c r="A634" s="161"/>
      <c r="B634" s="156"/>
      <c r="C634" s="100" t="s">
        <v>10</v>
      </c>
      <c r="D634" s="112"/>
      <c r="E634" s="112"/>
      <c r="F634" s="111"/>
      <c r="G634" s="111"/>
      <c r="H634" s="111"/>
      <c r="I634" s="111"/>
      <c r="J634" s="111"/>
      <c r="K634" s="111"/>
      <c r="L634" s="111"/>
      <c r="M634" s="111"/>
      <c r="N634" s="111"/>
      <c r="O634" s="111"/>
      <c r="P634" s="110"/>
      <c r="Q634" s="128"/>
      <c r="R634" s="133"/>
    </row>
    <row r="635" spans="1:18">
      <c r="A635" s="161"/>
      <c r="B635" s="156"/>
      <c r="C635" s="100" t="s">
        <v>11</v>
      </c>
      <c r="D635" s="112"/>
      <c r="E635" s="112"/>
      <c r="F635" s="111"/>
      <c r="G635" s="111"/>
      <c r="H635" s="111"/>
      <c r="I635" s="111"/>
      <c r="J635" s="111"/>
      <c r="K635" s="111"/>
      <c r="L635" s="111"/>
      <c r="M635" s="111"/>
      <c r="N635" s="111"/>
      <c r="O635" s="111"/>
      <c r="P635" s="110"/>
      <c r="Q635" s="128"/>
      <c r="R635" s="133"/>
    </row>
    <row r="636" spans="1:18">
      <c r="A636" s="162"/>
      <c r="B636" s="156"/>
      <c r="C636" s="100" t="s">
        <v>12</v>
      </c>
      <c r="D636" s="112"/>
      <c r="E636" s="112"/>
      <c r="F636" s="111"/>
      <c r="G636" s="111"/>
      <c r="H636" s="111"/>
      <c r="I636" s="111"/>
      <c r="J636" s="111"/>
      <c r="K636" s="111"/>
      <c r="L636" s="111"/>
      <c r="M636" s="111"/>
      <c r="N636" s="111"/>
      <c r="O636" s="111"/>
      <c r="P636" s="110"/>
      <c r="Q636" s="128"/>
      <c r="R636" s="133"/>
    </row>
    <row r="637" spans="1:18" ht="13.5" customHeight="1">
      <c r="A637" s="169" t="s">
        <v>630</v>
      </c>
      <c r="B637" s="154" t="s">
        <v>675</v>
      </c>
      <c r="C637" s="99" t="s">
        <v>5</v>
      </c>
      <c r="D637" s="121">
        <f>SUM(D639:D644)</f>
        <v>60000</v>
      </c>
      <c r="E637" s="121">
        <f>SUM(E639:E644)</f>
        <v>0</v>
      </c>
      <c r="F637" s="121">
        <f t="shared" ref="F637:O637" si="135">SUM(F639:F644)</f>
        <v>0</v>
      </c>
      <c r="G637" s="121">
        <f t="shared" si="135"/>
        <v>0</v>
      </c>
      <c r="H637" s="121">
        <f t="shared" si="135"/>
        <v>0</v>
      </c>
      <c r="I637" s="121">
        <f t="shared" si="135"/>
        <v>0</v>
      </c>
      <c r="J637" s="121">
        <f t="shared" si="135"/>
        <v>0</v>
      </c>
      <c r="K637" s="121">
        <f t="shared" si="135"/>
        <v>0</v>
      </c>
      <c r="L637" s="121">
        <f t="shared" si="135"/>
        <v>60000</v>
      </c>
      <c r="M637" s="121">
        <f t="shared" si="135"/>
        <v>60000</v>
      </c>
      <c r="N637" s="121">
        <f t="shared" si="135"/>
        <v>60000</v>
      </c>
      <c r="O637" s="121">
        <f t="shared" si="135"/>
        <v>60000</v>
      </c>
      <c r="P637" s="116"/>
      <c r="Q637" s="129">
        <f t="shared" si="125"/>
        <v>60</v>
      </c>
      <c r="R637" s="131">
        <f t="shared" si="126"/>
        <v>60</v>
      </c>
    </row>
    <row r="638" spans="1:18">
      <c r="A638" s="170"/>
      <c r="B638" s="154"/>
      <c r="C638" s="99" t="s">
        <v>6</v>
      </c>
      <c r="D638" s="118"/>
      <c r="E638" s="118"/>
      <c r="F638" s="118"/>
      <c r="G638" s="118"/>
      <c r="H638" s="118"/>
      <c r="I638" s="118"/>
      <c r="J638" s="118"/>
      <c r="K638" s="118"/>
      <c r="L638" s="118"/>
      <c r="M638" s="118"/>
      <c r="N638" s="118"/>
      <c r="O638" s="118"/>
      <c r="P638" s="116"/>
      <c r="Q638" s="127"/>
      <c r="R638" s="132"/>
    </row>
    <row r="639" spans="1:18">
      <c r="A639" s="170"/>
      <c r="B639" s="154"/>
      <c r="C639" s="99" t="s">
        <v>16</v>
      </c>
      <c r="D639" s="118"/>
      <c r="E639" s="118"/>
      <c r="F639" s="118"/>
      <c r="G639" s="118"/>
      <c r="H639" s="118"/>
      <c r="I639" s="118"/>
      <c r="J639" s="118"/>
      <c r="K639" s="118"/>
      <c r="L639" s="118"/>
      <c r="M639" s="118"/>
      <c r="N639" s="118"/>
      <c r="O639" s="118"/>
      <c r="P639" s="116"/>
      <c r="Q639" s="127"/>
      <c r="R639" s="132"/>
    </row>
    <row r="640" spans="1:18">
      <c r="A640" s="170"/>
      <c r="B640" s="154"/>
      <c r="C640" s="99" t="s">
        <v>8</v>
      </c>
      <c r="D640" s="118"/>
      <c r="E640" s="118"/>
      <c r="F640" s="118"/>
      <c r="G640" s="118"/>
      <c r="H640" s="118"/>
      <c r="I640" s="118"/>
      <c r="J640" s="118"/>
      <c r="K640" s="118"/>
      <c r="L640" s="118"/>
      <c r="M640" s="118"/>
      <c r="N640" s="118"/>
      <c r="O640" s="118"/>
      <c r="P640" s="116"/>
      <c r="Q640" s="127"/>
      <c r="R640" s="132"/>
    </row>
    <row r="641" spans="1:18">
      <c r="A641" s="170"/>
      <c r="B641" s="154"/>
      <c r="C641" s="99" t="s">
        <v>9</v>
      </c>
      <c r="D641" s="118">
        <f>D649+D657</f>
        <v>60000</v>
      </c>
      <c r="E641" s="118">
        <f t="shared" ref="E641:O641" si="136">E649+E657</f>
        <v>0</v>
      </c>
      <c r="F641" s="118">
        <f t="shared" si="136"/>
        <v>0</v>
      </c>
      <c r="G641" s="118">
        <f t="shared" si="136"/>
        <v>0</v>
      </c>
      <c r="H641" s="118">
        <f t="shared" si="136"/>
        <v>0</v>
      </c>
      <c r="I641" s="118">
        <f t="shared" si="136"/>
        <v>0</v>
      </c>
      <c r="J641" s="118">
        <f t="shared" si="136"/>
        <v>0</v>
      </c>
      <c r="K641" s="118">
        <f t="shared" si="136"/>
        <v>0</v>
      </c>
      <c r="L641" s="118">
        <f t="shared" si="136"/>
        <v>60000</v>
      </c>
      <c r="M641" s="118">
        <f t="shared" si="136"/>
        <v>60000</v>
      </c>
      <c r="N641" s="118">
        <f t="shared" si="136"/>
        <v>60000</v>
      </c>
      <c r="O641" s="118">
        <f t="shared" si="136"/>
        <v>60000</v>
      </c>
      <c r="P641" s="116"/>
      <c r="Q641" s="127">
        <f t="shared" si="125"/>
        <v>60</v>
      </c>
      <c r="R641" s="132">
        <f t="shared" si="126"/>
        <v>60</v>
      </c>
    </row>
    <row r="642" spans="1:18">
      <c r="A642" s="170"/>
      <c r="B642" s="154"/>
      <c r="C642" s="99" t="s">
        <v>10</v>
      </c>
      <c r="D642" s="119"/>
      <c r="E642" s="119"/>
      <c r="F642" s="118"/>
      <c r="G642" s="118"/>
      <c r="H642" s="118"/>
      <c r="I642" s="118"/>
      <c r="J642" s="118"/>
      <c r="K642" s="118"/>
      <c r="L642" s="118"/>
      <c r="M642" s="118"/>
      <c r="N642" s="118"/>
      <c r="O642" s="118"/>
      <c r="P642" s="116"/>
      <c r="Q642" s="127"/>
      <c r="R642" s="132"/>
    </row>
    <row r="643" spans="1:18">
      <c r="A643" s="170"/>
      <c r="B643" s="154"/>
      <c r="C643" s="99" t="s">
        <v>11</v>
      </c>
      <c r="D643" s="119"/>
      <c r="E643" s="119"/>
      <c r="F643" s="118"/>
      <c r="G643" s="118"/>
      <c r="H643" s="118"/>
      <c r="I643" s="118"/>
      <c r="J643" s="118"/>
      <c r="K643" s="118"/>
      <c r="L643" s="118"/>
      <c r="M643" s="118"/>
      <c r="N643" s="118"/>
      <c r="O643" s="118"/>
      <c r="P643" s="116"/>
      <c r="Q643" s="127"/>
      <c r="R643" s="132"/>
    </row>
    <row r="644" spans="1:18">
      <c r="A644" s="171"/>
      <c r="B644" s="154"/>
      <c r="C644" s="99" t="s">
        <v>12</v>
      </c>
      <c r="D644" s="119"/>
      <c r="E644" s="119"/>
      <c r="F644" s="118"/>
      <c r="G644" s="118"/>
      <c r="H644" s="118"/>
      <c r="I644" s="118"/>
      <c r="J644" s="118"/>
      <c r="K644" s="118"/>
      <c r="L644" s="118"/>
      <c r="M644" s="118"/>
      <c r="N644" s="118"/>
      <c r="O644" s="118"/>
      <c r="P644" s="116"/>
      <c r="Q644" s="127"/>
      <c r="R644" s="132"/>
    </row>
    <row r="645" spans="1:18">
      <c r="A645" s="163" t="s">
        <v>505</v>
      </c>
      <c r="B645" s="160" t="s">
        <v>617</v>
      </c>
      <c r="C645" s="100" t="s">
        <v>5</v>
      </c>
      <c r="D645" s="111">
        <f>SUM(D647:D652)</f>
        <v>0</v>
      </c>
      <c r="E645" s="111">
        <f t="shared" ref="E645:O645" si="137">SUM(E647:E652)</f>
        <v>0</v>
      </c>
      <c r="F645" s="111">
        <f t="shared" si="137"/>
        <v>0</v>
      </c>
      <c r="G645" s="111">
        <f t="shared" si="137"/>
        <v>0</v>
      </c>
      <c r="H645" s="111">
        <f t="shared" si="137"/>
        <v>0</v>
      </c>
      <c r="I645" s="111">
        <f t="shared" si="137"/>
        <v>0</v>
      </c>
      <c r="J645" s="111">
        <f t="shared" si="137"/>
        <v>0</v>
      </c>
      <c r="K645" s="111">
        <f t="shared" si="137"/>
        <v>0</v>
      </c>
      <c r="L645" s="111">
        <f t="shared" si="137"/>
        <v>30000</v>
      </c>
      <c r="M645" s="111">
        <f t="shared" si="137"/>
        <v>30000</v>
      </c>
      <c r="N645" s="111">
        <f t="shared" si="137"/>
        <v>30000</v>
      </c>
      <c r="O645" s="111">
        <f t="shared" si="137"/>
        <v>30000</v>
      </c>
      <c r="P645" s="110"/>
      <c r="Q645" s="128">
        <f t="shared" si="125"/>
        <v>30</v>
      </c>
      <c r="R645" s="133">
        <f t="shared" si="126"/>
        <v>30</v>
      </c>
    </row>
    <row r="646" spans="1:18">
      <c r="A646" s="161"/>
      <c r="B646" s="161"/>
      <c r="C646" s="100" t="s">
        <v>6</v>
      </c>
      <c r="D646" s="112"/>
      <c r="E646" s="112"/>
      <c r="F646" s="111"/>
      <c r="G646" s="111"/>
      <c r="H646" s="111"/>
      <c r="I646" s="111"/>
      <c r="J646" s="111"/>
      <c r="K646" s="111"/>
      <c r="L646" s="111"/>
      <c r="M646" s="111"/>
      <c r="N646" s="111"/>
      <c r="O646" s="111"/>
      <c r="P646" s="110"/>
      <c r="Q646" s="128"/>
      <c r="R646" s="133"/>
    </row>
    <row r="647" spans="1:18">
      <c r="A647" s="161"/>
      <c r="B647" s="161"/>
      <c r="C647" s="100" t="s">
        <v>16</v>
      </c>
      <c r="D647" s="112"/>
      <c r="E647" s="112"/>
      <c r="F647" s="111"/>
      <c r="G647" s="111"/>
      <c r="H647" s="111"/>
      <c r="I647" s="111"/>
      <c r="J647" s="111"/>
      <c r="K647" s="111"/>
      <c r="L647" s="111"/>
      <c r="M647" s="111"/>
      <c r="N647" s="111"/>
      <c r="O647" s="111"/>
      <c r="P647" s="110"/>
      <c r="Q647" s="128"/>
      <c r="R647" s="133"/>
    </row>
    <row r="648" spans="1:18">
      <c r="A648" s="161"/>
      <c r="B648" s="161"/>
      <c r="C648" s="100" t="s">
        <v>8</v>
      </c>
      <c r="D648" s="112"/>
      <c r="E648" s="112"/>
      <c r="F648" s="111"/>
      <c r="G648" s="111"/>
      <c r="H648" s="111"/>
      <c r="I648" s="111"/>
      <c r="J648" s="111"/>
      <c r="K648" s="111"/>
      <c r="L648" s="111"/>
      <c r="M648" s="111"/>
      <c r="N648" s="111"/>
      <c r="O648" s="111"/>
      <c r="P648" s="110"/>
      <c r="Q648" s="128"/>
      <c r="R648" s="133"/>
    </row>
    <row r="649" spans="1:18">
      <c r="A649" s="161"/>
      <c r="B649" s="161"/>
      <c r="C649" s="100" t="s">
        <v>9</v>
      </c>
      <c r="D649" s="112">
        <f>'приложение 9'!H480</f>
        <v>0</v>
      </c>
      <c r="E649" s="112">
        <f>'приложение 9'!I480</f>
        <v>0</v>
      </c>
      <c r="F649" s="112">
        <f>'приложение 9'!J480</f>
        <v>0</v>
      </c>
      <c r="G649" s="112">
        <f>'приложение 9'!K480</f>
        <v>0</v>
      </c>
      <c r="H649" s="112">
        <f>'приложение 9'!L480</f>
        <v>0</v>
      </c>
      <c r="I649" s="112">
        <f>'приложение 9'!M480</f>
        <v>0</v>
      </c>
      <c r="J649" s="112">
        <f>'приложение 9'!N480</f>
        <v>0</v>
      </c>
      <c r="K649" s="112">
        <f>'приложение 9'!O480</f>
        <v>0</v>
      </c>
      <c r="L649" s="112">
        <f>'приложение 9'!P480</f>
        <v>30000</v>
      </c>
      <c r="M649" s="112">
        <f>'приложение 9'!Q480</f>
        <v>30000</v>
      </c>
      <c r="N649" s="111">
        <f>'приложение 9'!R479</f>
        <v>30000</v>
      </c>
      <c r="O649" s="111">
        <f>'приложение 9'!S479</f>
        <v>30000</v>
      </c>
      <c r="P649" s="110"/>
      <c r="Q649" s="128">
        <f t="shared" ref="Q649:Q689" si="138">L649/1000</f>
        <v>30</v>
      </c>
      <c r="R649" s="133">
        <f t="shared" ref="R649:R689" si="139">M649/1000</f>
        <v>30</v>
      </c>
    </row>
    <row r="650" spans="1:18">
      <c r="A650" s="161"/>
      <c r="B650" s="161"/>
      <c r="C650" s="100" t="s">
        <v>10</v>
      </c>
      <c r="D650" s="112"/>
      <c r="E650" s="112"/>
      <c r="F650" s="111"/>
      <c r="G650" s="111"/>
      <c r="H650" s="111"/>
      <c r="I650" s="111"/>
      <c r="J650" s="111"/>
      <c r="K650" s="111"/>
      <c r="L650" s="111"/>
      <c r="M650" s="111"/>
      <c r="N650" s="111"/>
      <c r="O650" s="111"/>
      <c r="P650" s="110"/>
      <c r="Q650" s="128"/>
      <c r="R650" s="133"/>
    </row>
    <row r="651" spans="1:18">
      <c r="A651" s="161"/>
      <c r="B651" s="161"/>
      <c r="C651" s="100" t="s">
        <v>11</v>
      </c>
      <c r="D651" s="112"/>
      <c r="E651" s="112"/>
      <c r="F651" s="111"/>
      <c r="G651" s="111"/>
      <c r="H651" s="111"/>
      <c r="I651" s="111"/>
      <c r="J651" s="111"/>
      <c r="K651" s="111"/>
      <c r="L651" s="111"/>
      <c r="M651" s="111"/>
      <c r="N651" s="111"/>
      <c r="O651" s="111"/>
      <c r="P651" s="110"/>
      <c r="Q651" s="128"/>
      <c r="R651" s="133"/>
    </row>
    <row r="652" spans="1:18">
      <c r="A652" s="162"/>
      <c r="B652" s="162"/>
      <c r="C652" s="100" t="s">
        <v>12</v>
      </c>
      <c r="D652" s="112"/>
      <c r="E652" s="112"/>
      <c r="F652" s="111"/>
      <c r="G652" s="111"/>
      <c r="H652" s="111"/>
      <c r="I652" s="111"/>
      <c r="J652" s="111"/>
      <c r="K652" s="111"/>
      <c r="L652" s="111"/>
      <c r="M652" s="111"/>
      <c r="N652" s="111"/>
      <c r="O652" s="111"/>
      <c r="P652" s="110"/>
      <c r="Q652" s="128"/>
      <c r="R652" s="133"/>
    </row>
    <row r="653" spans="1:18" ht="15" customHeight="1">
      <c r="A653" s="160" t="s">
        <v>506</v>
      </c>
      <c r="B653" s="156" t="s">
        <v>475</v>
      </c>
      <c r="C653" s="100" t="s">
        <v>5</v>
      </c>
      <c r="D653" s="111">
        <f>SUM(D655:D660)</f>
        <v>60000</v>
      </c>
      <c r="E653" s="111">
        <f>SUM(E655:E660)</f>
        <v>0</v>
      </c>
      <c r="F653" s="111">
        <f t="shared" ref="F653:O653" si="140">SUM(F655:F660)</f>
        <v>0</v>
      </c>
      <c r="G653" s="111">
        <f t="shared" si="140"/>
        <v>0</v>
      </c>
      <c r="H653" s="111">
        <f t="shared" si="140"/>
        <v>0</v>
      </c>
      <c r="I653" s="111">
        <f t="shared" si="140"/>
        <v>0</v>
      </c>
      <c r="J653" s="111">
        <f t="shared" si="140"/>
        <v>0</v>
      </c>
      <c r="K653" s="111">
        <f t="shared" si="140"/>
        <v>0</v>
      </c>
      <c r="L653" s="111">
        <f t="shared" si="140"/>
        <v>30000</v>
      </c>
      <c r="M653" s="111">
        <f t="shared" si="140"/>
        <v>30000</v>
      </c>
      <c r="N653" s="111">
        <f t="shared" si="140"/>
        <v>30000</v>
      </c>
      <c r="O653" s="111">
        <f t="shared" si="140"/>
        <v>30000</v>
      </c>
      <c r="P653" s="110"/>
      <c r="Q653" s="128">
        <f t="shared" si="138"/>
        <v>30</v>
      </c>
      <c r="R653" s="133">
        <f t="shared" si="139"/>
        <v>30</v>
      </c>
    </row>
    <row r="654" spans="1:18">
      <c r="A654" s="161"/>
      <c r="B654" s="156"/>
      <c r="C654" s="100" t="s">
        <v>6</v>
      </c>
      <c r="D654" s="111"/>
      <c r="E654" s="111"/>
      <c r="F654" s="111"/>
      <c r="G654" s="111"/>
      <c r="H654" s="111"/>
      <c r="I654" s="111"/>
      <c r="J654" s="111"/>
      <c r="K654" s="111"/>
      <c r="L654" s="111"/>
      <c r="M654" s="111"/>
      <c r="N654" s="111"/>
      <c r="O654" s="111"/>
      <c r="P654" s="110"/>
      <c r="Q654" s="128"/>
      <c r="R654" s="133"/>
    </row>
    <row r="655" spans="1:18">
      <c r="A655" s="161"/>
      <c r="B655" s="156"/>
      <c r="C655" s="100" t="s">
        <v>16</v>
      </c>
      <c r="D655" s="111"/>
      <c r="E655" s="111"/>
      <c r="F655" s="111"/>
      <c r="G655" s="111"/>
      <c r="H655" s="111"/>
      <c r="I655" s="111"/>
      <c r="J655" s="111"/>
      <c r="K655" s="111"/>
      <c r="L655" s="111"/>
      <c r="M655" s="111"/>
      <c r="N655" s="111"/>
      <c r="O655" s="111"/>
      <c r="P655" s="110"/>
      <c r="Q655" s="128"/>
      <c r="R655" s="133"/>
    </row>
    <row r="656" spans="1:18">
      <c r="A656" s="161"/>
      <c r="B656" s="156"/>
      <c r="C656" s="100" t="s">
        <v>8</v>
      </c>
      <c r="D656" s="111"/>
      <c r="E656" s="111"/>
      <c r="F656" s="111"/>
      <c r="G656" s="111"/>
      <c r="H656" s="111"/>
      <c r="I656" s="111"/>
      <c r="J656" s="111"/>
      <c r="K656" s="111"/>
      <c r="L656" s="111"/>
      <c r="M656" s="111"/>
      <c r="N656" s="111"/>
      <c r="O656" s="111"/>
      <c r="P656" s="110"/>
      <c r="Q656" s="128"/>
      <c r="R656" s="133"/>
    </row>
    <row r="657" spans="1:18">
      <c r="A657" s="161"/>
      <c r="B657" s="156"/>
      <c r="C657" s="100" t="s">
        <v>9</v>
      </c>
      <c r="D657" s="111">
        <f>'приложение 9'!H482</f>
        <v>60000</v>
      </c>
      <c r="E657" s="111">
        <f>'приложение 9'!I482</f>
        <v>0</v>
      </c>
      <c r="F657" s="111">
        <f>'приложение 9'!J482</f>
        <v>0</v>
      </c>
      <c r="G657" s="111">
        <f>'приложение 9'!K482</f>
        <v>0</v>
      </c>
      <c r="H657" s="111">
        <f>'приложение 9'!L482</f>
        <v>0</v>
      </c>
      <c r="I657" s="111">
        <f>'приложение 9'!M482</f>
        <v>0</v>
      </c>
      <c r="J657" s="111">
        <f>'приложение 9'!N482</f>
        <v>0</v>
      </c>
      <c r="K657" s="111">
        <f>'приложение 9'!O482</f>
        <v>0</v>
      </c>
      <c r="L657" s="111">
        <f>'приложение 9'!P482</f>
        <v>30000</v>
      </c>
      <c r="M657" s="111">
        <f>'приложение 9'!Q482</f>
        <v>30000</v>
      </c>
      <c r="N657" s="111">
        <f>'приложение 9'!R481</f>
        <v>30000</v>
      </c>
      <c r="O657" s="111">
        <f>'приложение 9'!S481</f>
        <v>30000</v>
      </c>
      <c r="P657" s="110"/>
      <c r="Q657" s="128">
        <f t="shared" si="138"/>
        <v>30</v>
      </c>
      <c r="R657" s="133">
        <f t="shared" si="139"/>
        <v>30</v>
      </c>
    </row>
    <row r="658" spans="1:18">
      <c r="A658" s="161"/>
      <c r="B658" s="156"/>
      <c r="C658" s="100" t="s">
        <v>10</v>
      </c>
      <c r="D658" s="112"/>
      <c r="E658" s="112"/>
      <c r="F658" s="111"/>
      <c r="G658" s="111"/>
      <c r="H658" s="111"/>
      <c r="I658" s="111"/>
      <c r="J658" s="111"/>
      <c r="K658" s="111"/>
      <c r="L658" s="111"/>
      <c r="M658" s="111"/>
      <c r="N658" s="111"/>
      <c r="O658" s="111"/>
      <c r="P658" s="110"/>
      <c r="Q658" s="128"/>
      <c r="R658" s="133"/>
    </row>
    <row r="659" spans="1:18">
      <c r="A659" s="161"/>
      <c r="B659" s="156"/>
      <c r="C659" s="100" t="s">
        <v>11</v>
      </c>
      <c r="D659" s="112"/>
      <c r="E659" s="112"/>
      <c r="F659" s="111"/>
      <c r="G659" s="111"/>
      <c r="H659" s="111"/>
      <c r="I659" s="111"/>
      <c r="J659" s="111"/>
      <c r="K659" s="111"/>
      <c r="L659" s="111"/>
      <c r="M659" s="111"/>
      <c r="N659" s="111"/>
      <c r="O659" s="111"/>
      <c r="P659" s="110"/>
      <c r="Q659" s="128"/>
      <c r="R659" s="133"/>
    </row>
    <row r="660" spans="1:18">
      <c r="A660" s="162"/>
      <c r="B660" s="156"/>
      <c r="C660" s="100" t="s">
        <v>12</v>
      </c>
      <c r="D660" s="112"/>
      <c r="E660" s="112"/>
      <c r="F660" s="111"/>
      <c r="G660" s="111"/>
      <c r="H660" s="111"/>
      <c r="I660" s="111"/>
      <c r="J660" s="111"/>
      <c r="K660" s="111"/>
      <c r="L660" s="111"/>
      <c r="M660" s="111"/>
      <c r="N660" s="111"/>
      <c r="O660" s="111"/>
      <c r="P660" s="110"/>
      <c r="Q660" s="128"/>
      <c r="R660" s="133"/>
    </row>
    <row r="661" spans="1:18">
      <c r="A661" s="169" t="s">
        <v>630</v>
      </c>
      <c r="B661" s="166" t="s">
        <v>676</v>
      </c>
      <c r="C661" s="99" t="s">
        <v>5</v>
      </c>
      <c r="D661" s="121">
        <f>SUM(D663:D668)</f>
        <v>0</v>
      </c>
      <c r="E661" s="121">
        <f t="shared" ref="E661:O661" si="141">SUM(E663:E668)</f>
        <v>0</v>
      </c>
      <c r="F661" s="121">
        <f t="shared" si="141"/>
        <v>9000</v>
      </c>
      <c r="G661" s="121">
        <f t="shared" si="141"/>
        <v>9000</v>
      </c>
      <c r="H661" s="121">
        <f t="shared" si="141"/>
        <v>48000</v>
      </c>
      <c r="I661" s="121">
        <f t="shared" si="141"/>
        <v>48000</v>
      </c>
      <c r="J661" s="121">
        <f t="shared" si="141"/>
        <v>48000</v>
      </c>
      <c r="K661" s="121">
        <f t="shared" si="141"/>
        <v>48000</v>
      </c>
      <c r="L661" s="121">
        <f t="shared" si="141"/>
        <v>112230</v>
      </c>
      <c r="M661" s="121">
        <f t="shared" si="141"/>
        <v>97228</v>
      </c>
      <c r="N661" s="121">
        <f t="shared" si="141"/>
        <v>112230</v>
      </c>
      <c r="O661" s="121">
        <f t="shared" si="141"/>
        <v>112230</v>
      </c>
      <c r="P661" s="116"/>
      <c r="Q661" s="129">
        <f t="shared" si="138"/>
        <v>112.23</v>
      </c>
      <c r="R661" s="131">
        <f t="shared" si="139"/>
        <v>97.227999999999994</v>
      </c>
    </row>
    <row r="662" spans="1:18">
      <c r="A662" s="170"/>
      <c r="B662" s="167"/>
      <c r="C662" s="99" t="s">
        <v>6</v>
      </c>
      <c r="D662" s="119"/>
      <c r="E662" s="119"/>
      <c r="F662" s="118"/>
      <c r="G662" s="118"/>
      <c r="H662" s="118"/>
      <c r="I662" s="118"/>
      <c r="J662" s="118"/>
      <c r="K662" s="118"/>
      <c r="L662" s="118"/>
      <c r="M662" s="118"/>
      <c r="N662" s="118"/>
      <c r="O662" s="118"/>
      <c r="P662" s="116"/>
      <c r="Q662" s="127"/>
      <c r="R662" s="132"/>
    </row>
    <row r="663" spans="1:18">
      <c r="A663" s="170"/>
      <c r="B663" s="167"/>
      <c r="C663" s="99" t="s">
        <v>16</v>
      </c>
      <c r="D663" s="119"/>
      <c r="E663" s="119"/>
      <c r="F663" s="118"/>
      <c r="G663" s="118"/>
      <c r="H663" s="118"/>
      <c r="I663" s="118"/>
      <c r="J663" s="118"/>
      <c r="K663" s="118"/>
      <c r="L663" s="118"/>
      <c r="M663" s="118"/>
      <c r="N663" s="118"/>
      <c r="O663" s="118"/>
      <c r="P663" s="116"/>
      <c r="Q663" s="127"/>
      <c r="R663" s="132"/>
    </row>
    <row r="664" spans="1:18">
      <c r="A664" s="170"/>
      <c r="B664" s="167"/>
      <c r="C664" s="99" t="s">
        <v>8</v>
      </c>
      <c r="D664" s="119"/>
      <c r="E664" s="119"/>
      <c r="F664" s="118"/>
      <c r="G664" s="118"/>
      <c r="H664" s="118"/>
      <c r="I664" s="118"/>
      <c r="J664" s="118"/>
      <c r="K664" s="118"/>
      <c r="L664" s="118"/>
      <c r="M664" s="118"/>
      <c r="N664" s="118"/>
      <c r="O664" s="118"/>
      <c r="P664" s="116"/>
      <c r="Q664" s="127"/>
      <c r="R664" s="132"/>
    </row>
    <row r="665" spans="1:18">
      <c r="A665" s="170"/>
      <c r="B665" s="167"/>
      <c r="C665" s="99" t="s">
        <v>9</v>
      </c>
      <c r="D665" s="119">
        <f>D673+D681+D689</f>
        <v>0</v>
      </c>
      <c r="E665" s="119">
        <f t="shared" ref="E665:O665" si="142">E673+E681+E689</f>
        <v>0</v>
      </c>
      <c r="F665" s="119">
        <f t="shared" si="142"/>
        <v>9000</v>
      </c>
      <c r="G665" s="119">
        <f t="shared" si="142"/>
        <v>9000</v>
      </c>
      <c r="H665" s="119">
        <f t="shared" si="142"/>
        <v>48000</v>
      </c>
      <c r="I665" s="119">
        <f t="shared" si="142"/>
        <v>48000</v>
      </c>
      <c r="J665" s="119">
        <f t="shared" si="142"/>
        <v>48000</v>
      </c>
      <c r="K665" s="119">
        <f t="shared" si="142"/>
        <v>48000</v>
      </c>
      <c r="L665" s="119">
        <f t="shared" si="142"/>
        <v>112230</v>
      </c>
      <c r="M665" s="119">
        <f t="shared" si="142"/>
        <v>97228</v>
      </c>
      <c r="N665" s="119">
        <f t="shared" si="142"/>
        <v>112230</v>
      </c>
      <c r="O665" s="119">
        <f t="shared" si="142"/>
        <v>112230</v>
      </c>
      <c r="P665" s="116"/>
      <c r="Q665" s="127">
        <f t="shared" si="138"/>
        <v>112.23</v>
      </c>
      <c r="R665" s="132">
        <f t="shared" si="139"/>
        <v>97.227999999999994</v>
      </c>
    </row>
    <row r="666" spans="1:18">
      <c r="A666" s="170"/>
      <c r="B666" s="167"/>
      <c r="C666" s="99" t="s">
        <v>10</v>
      </c>
      <c r="D666" s="119"/>
      <c r="E666" s="119"/>
      <c r="F666" s="118"/>
      <c r="G666" s="118"/>
      <c r="H666" s="118"/>
      <c r="I666" s="118"/>
      <c r="J666" s="118"/>
      <c r="K666" s="118"/>
      <c r="L666" s="118"/>
      <c r="M666" s="118"/>
      <c r="N666" s="118"/>
      <c r="O666" s="118"/>
      <c r="P666" s="116"/>
      <c r="Q666" s="127"/>
      <c r="R666" s="132"/>
    </row>
    <row r="667" spans="1:18">
      <c r="A667" s="170"/>
      <c r="B667" s="167"/>
      <c r="C667" s="99" t="s">
        <v>11</v>
      </c>
      <c r="D667" s="119"/>
      <c r="E667" s="119"/>
      <c r="F667" s="118"/>
      <c r="G667" s="118"/>
      <c r="H667" s="118"/>
      <c r="I667" s="118"/>
      <c r="J667" s="118"/>
      <c r="K667" s="118"/>
      <c r="L667" s="118"/>
      <c r="M667" s="118"/>
      <c r="N667" s="118"/>
      <c r="O667" s="118"/>
      <c r="P667" s="116"/>
      <c r="Q667" s="127"/>
      <c r="R667" s="132"/>
    </row>
    <row r="668" spans="1:18">
      <c r="A668" s="171"/>
      <c r="B668" s="168"/>
      <c r="C668" s="99" t="s">
        <v>12</v>
      </c>
      <c r="D668" s="119"/>
      <c r="E668" s="119"/>
      <c r="F668" s="118"/>
      <c r="G668" s="118"/>
      <c r="H668" s="118"/>
      <c r="I668" s="118"/>
      <c r="J668" s="118"/>
      <c r="K668" s="118"/>
      <c r="L668" s="118"/>
      <c r="M668" s="118"/>
      <c r="N668" s="118"/>
      <c r="O668" s="118"/>
      <c r="P668" s="116"/>
      <c r="Q668" s="127"/>
      <c r="R668" s="132"/>
    </row>
    <row r="669" spans="1:18">
      <c r="A669" s="163" t="s">
        <v>14</v>
      </c>
      <c r="B669" s="160" t="s">
        <v>650</v>
      </c>
      <c r="C669" s="100" t="s">
        <v>5</v>
      </c>
      <c r="D669" s="111">
        <f>SUM(D671:D676)</f>
        <v>0</v>
      </c>
      <c r="E669" s="111">
        <f t="shared" ref="E669:O669" si="143">SUM(E671:E676)</f>
        <v>0</v>
      </c>
      <c r="F669" s="111">
        <f t="shared" si="143"/>
        <v>0</v>
      </c>
      <c r="G669" s="111">
        <f t="shared" si="143"/>
        <v>0</v>
      </c>
      <c r="H669" s="111">
        <f t="shared" si="143"/>
        <v>0</v>
      </c>
      <c r="I669" s="111">
        <f t="shared" si="143"/>
        <v>0</v>
      </c>
      <c r="J669" s="111">
        <f t="shared" si="143"/>
        <v>0</v>
      </c>
      <c r="K669" s="111">
        <f t="shared" si="143"/>
        <v>0</v>
      </c>
      <c r="L669" s="111">
        <f t="shared" si="143"/>
        <v>15000</v>
      </c>
      <c r="M669" s="111">
        <f t="shared" si="143"/>
        <v>0</v>
      </c>
      <c r="N669" s="111">
        <f t="shared" si="143"/>
        <v>15000</v>
      </c>
      <c r="O669" s="111">
        <f t="shared" si="143"/>
        <v>15000</v>
      </c>
      <c r="P669" s="110"/>
      <c r="Q669" s="128">
        <f t="shared" si="138"/>
        <v>15</v>
      </c>
      <c r="R669" s="133">
        <f t="shared" si="139"/>
        <v>0</v>
      </c>
    </row>
    <row r="670" spans="1:18">
      <c r="A670" s="161"/>
      <c r="B670" s="161"/>
      <c r="C670" s="100" t="s">
        <v>6</v>
      </c>
      <c r="D670" s="112"/>
      <c r="E670" s="112"/>
      <c r="F670" s="111"/>
      <c r="G670" s="111"/>
      <c r="H670" s="111"/>
      <c r="I670" s="111"/>
      <c r="J670" s="111"/>
      <c r="K670" s="111"/>
      <c r="L670" s="111"/>
      <c r="M670" s="111"/>
      <c r="N670" s="111"/>
      <c r="O670" s="111"/>
      <c r="P670" s="110"/>
      <c r="Q670" s="128"/>
      <c r="R670" s="133"/>
    </row>
    <row r="671" spans="1:18">
      <c r="A671" s="161"/>
      <c r="B671" s="161"/>
      <c r="C671" s="100" t="s">
        <v>16</v>
      </c>
      <c r="D671" s="112"/>
      <c r="E671" s="112"/>
      <c r="F671" s="111"/>
      <c r="G671" s="111"/>
      <c r="H671" s="111"/>
      <c r="I671" s="111"/>
      <c r="J671" s="111"/>
      <c r="K671" s="111"/>
      <c r="L671" s="111"/>
      <c r="M671" s="111"/>
      <c r="N671" s="111"/>
      <c r="O671" s="111"/>
      <c r="P671" s="110"/>
      <c r="Q671" s="128"/>
      <c r="R671" s="133"/>
    </row>
    <row r="672" spans="1:18">
      <c r="A672" s="161"/>
      <c r="B672" s="161"/>
      <c r="C672" s="100" t="s">
        <v>8</v>
      </c>
      <c r="D672" s="112"/>
      <c r="E672" s="112"/>
      <c r="F672" s="111"/>
      <c r="G672" s="111"/>
      <c r="H672" s="111"/>
      <c r="I672" s="111"/>
      <c r="J672" s="111"/>
      <c r="K672" s="111"/>
      <c r="L672" s="111"/>
      <c r="M672" s="111"/>
      <c r="N672" s="111"/>
      <c r="O672" s="111"/>
      <c r="P672" s="110"/>
      <c r="Q672" s="128"/>
      <c r="R672" s="133"/>
    </row>
    <row r="673" spans="1:18">
      <c r="A673" s="161"/>
      <c r="B673" s="161"/>
      <c r="C673" s="100" t="s">
        <v>9</v>
      </c>
      <c r="D673" s="112">
        <f>'приложение 9'!H487</f>
        <v>0</v>
      </c>
      <c r="E673" s="112">
        <f>'приложение 9'!I487</f>
        <v>0</v>
      </c>
      <c r="F673" s="112">
        <f>'приложение 9'!J487</f>
        <v>0</v>
      </c>
      <c r="G673" s="112">
        <f>'приложение 9'!K487</f>
        <v>0</v>
      </c>
      <c r="H673" s="112">
        <f>'приложение 9'!L487</f>
        <v>0</v>
      </c>
      <c r="I673" s="112">
        <f>'приложение 9'!M487</f>
        <v>0</v>
      </c>
      <c r="J673" s="112">
        <f>'приложение 9'!N487</f>
        <v>0</v>
      </c>
      <c r="K673" s="112">
        <f>'приложение 9'!O487</f>
        <v>0</v>
      </c>
      <c r="L673" s="112">
        <f>'приложение 9'!P487</f>
        <v>15000</v>
      </c>
      <c r="M673" s="112">
        <f>'приложение 9'!Q487</f>
        <v>0</v>
      </c>
      <c r="N673" s="111">
        <f>'приложение 9'!R487</f>
        <v>15000</v>
      </c>
      <c r="O673" s="111">
        <f>'приложение 9'!S487</f>
        <v>15000</v>
      </c>
      <c r="P673" s="110"/>
      <c r="Q673" s="128">
        <f t="shared" si="138"/>
        <v>15</v>
      </c>
      <c r="R673" s="133">
        <f t="shared" si="139"/>
        <v>0</v>
      </c>
    </row>
    <row r="674" spans="1:18">
      <c r="A674" s="161"/>
      <c r="B674" s="161"/>
      <c r="C674" s="100" t="s">
        <v>10</v>
      </c>
      <c r="D674" s="112"/>
      <c r="E674" s="112"/>
      <c r="F674" s="111"/>
      <c r="G674" s="111"/>
      <c r="H674" s="111"/>
      <c r="I674" s="111"/>
      <c r="J674" s="111"/>
      <c r="K674" s="111"/>
      <c r="L674" s="111"/>
      <c r="M674" s="111"/>
      <c r="N674" s="111"/>
      <c r="O674" s="111"/>
      <c r="P674" s="110"/>
      <c r="Q674" s="128"/>
      <c r="R674" s="133"/>
    </row>
    <row r="675" spans="1:18">
      <c r="A675" s="161"/>
      <c r="B675" s="161"/>
      <c r="C675" s="100" t="s">
        <v>11</v>
      </c>
      <c r="D675" s="112"/>
      <c r="E675" s="112"/>
      <c r="F675" s="111"/>
      <c r="G675" s="111"/>
      <c r="H675" s="111"/>
      <c r="I675" s="111"/>
      <c r="J675" s="111"/>
      <c r="K675" s="111"/>
      <c r="L675" s="111"/>
      <c r="M675" s="111"/>
      <c r="N675" s="111"/>
      <c r="O675" s="111"/>
      <c r="P675" s="110"/>
      <c r="Q675" s="128"/>
      <c r="R675" s="133"/>
    </row>
    <row r="676" spans="1:18">
      <c r="A676" s="162"/>
      <c r="B676" s="162"/>
      <c r="C676" s="100" t="s">
        <v>12</v>
      </c>
      <c r="D676" s="112"/>
      <c r="E676" s="112"/>
      <c r="F676" s="111"/>
      <c r="G676" s="111"/>
      <c r="H676" s="111"/>
      <c r="I676" s="111"/>
      <c r="J676" s="111"/>
      <c r="K676" s="111"/>
      <c r="L676" s="111"/>
      <c r="M676" s="111"/>
      <c r="N676" s="111"/>
      <c r="O676" s="111"/>
      <c r="P676" s="110"/>
      <c r="Q676" s="128"/>
      <c r="R676" s="133"/>
    </row>
    <row r="677" spans="1:18">
      <c r="A677" s="163" t="s">
        <v>114</v>
      </c>
      <c r="B677" s="160" t="s">
        <v>656</v>
      </c>
      <c r="C677" s="100" t="s">
        <v>5</v>
      </c>
      <c r="D677" s="111">
        <f>SUM(D679:D684)</f>
        <v>0</v>
      </c>
      <c r="E677" s="111">
        <f t="shared" ref="E677:O677" si="144">SUM(E679:E684)</f>
        <v>0</v>
      </c>
      <c r="F677" s="111">
        <f t="shared" si="144"/>
        <v>9000</v>
      </c>
      <c r="G677" s="111">
        <f t="shared" si="144"/>
        <v>9000</v>
      </c>
      <c r="H677" s="111">
        <f t="shared" si="144"/>
        <v>48000</v>
      </c>
      <c r="I677" s="111">
        <f t="shared" si="144"/>
        <v>48000</v>
      </c>
      <c r="J677" s="111">
        <f t="shared" si="144"/>
        <v>48000</v>
      </c>
      <c r="K677" s="111">
        <f t="shared" si="144"/>
        <v>48000</v>
      </c>
      <c r="L677" s="111">
        <f t="shared" si="144"/>
        <v>79000</v>
      </c>
      <c r="M677" s="111">
        <f t="shared" si="144"/>
        <v>79000</v>
      </c>
      <c r="N677" s="111">
        <f t="shared" si="144"/>
        <v>79000</v>
      </c>
      <c r="O677" s="111">
        <f t="shared" si="144"/>
        <v>79000</v>
      </c>
      <c r="P677" s="110"/>
      <c r="Q677" s="128">
        <f t="shared" si="138"/>
        <v>79</v>
      </c>
      <c r="R677" s="133">
        <f t="shared" si="139"/>
        <v>79</v>
      </c>
    </row>
    <row r="678" spans="1:18">
      <c r="A678" s="161"/>
      <c r="B678" s="161"/>
      <c r="C678" s="100" t="s">
        <v>6</v>
      </c>
      <c r="D678" s="112"/>
      <c r="E678" s="112"/>
      <c r="F678" s="111"/>
      <c r="G678" s="111"/>
      <c r="H678" s="111"/>
      <c r="I678" s="111"/>
      <c r="J678" s="111"/>
      <c r="K678" s="111"/>
      <c r="L678" s="111"/>
      <c r="M678" s="111"/>
      <c r="N678" s="111"/>
      <c r="O678" s="111"/>
      <c r="P678" s="110"/>
      <c r="Q678" s="128"/>
      <c r="R678" s="133"/>
    </row>
    <row r="679" spans="1:18">
      <c r="A679" s="161"/>
      <c r="B679" s="161"/>
      <c r="C679" s="100" t="s">
        <v>16</v>
      </c>
      <c r="D679" s="112"/>
      <c r="E679" s="112"/>
      <c r="F679" s="111"/>
      <c r="G679" s="111"/>
      <c r="H679" s="111"/>
      <c r="I679" s="111"/>
      <c r="J679" s="111"/>
      <c r="K679" s="111"/>
      <c r="L679" s="111"/>
      <c r="M679" s="111"/>
      <c r="N679" s="111"/>
      <c r="O679" s="111"/>
      <c r="P679" s="110"/>
      <c r="Q679" s="128"/>
      <c r="R679" s="133"/>
    </row>
    <row r="680" spans="1:18">
      <c r="A680" s="161"/>
      <c r="B680" s="161"/>
      <c r="C680" s="100" t="s">
        <v>8</v>
      </c>
      <c r="D680" s="112"/>
      <c r="E680" s="112"/>
      <c r="F680" s="111"/>
      <c r="G680" s="111"/>
      <c r="H680" s="111"/>
      <c r="I680" s="111"/>
      <c r="J680" s="111"/>
      <c r="K680" s="111"/>
      <c r="L680" s="111"/>
      <c r="M680" s="111"/>
      <c r="N680" s="111"/>
      <c r="O680" s="111"/>
      <c r="P680" s="110"/>
      <c r="Q680" s="128"/>
      <c r="R680" s="133"/>
    </row>
    <row r="681" spans="1:18">
      <c r="A681" s="161"/>
      <c r="B681" s="161"/>
      <c r="C681" s="100" t="s">
        <v>9</v>
      </c>
      <c r="D681" s="112">
        <f>'приложение 9'!H488</f>
        <v>0</v>
      </c>
      <c r="E681" s="112">
        <f>'приложение 9'!I488</f>
        <v>0</v>
      </c>
      <c r="F681" s="112">
        <f>'приложение 9'!J488</f>
        <v>9000</v>
      </c>
      <c r="G681" s="112">
        <f>'приложение 9'!K488</f>
        <v>9000</v>
      </c>
      <c r="H681" s="112">
        <f>'приложение 9'!L488</f>
        <v>48000</v>
      </c>
      <c r="I681" s="112">
        <f>'приложение 9'!M488</f>
        <v>48000</v>
      </c>
      <c r="J681" s="112">
        <f>'приложение 9'!N488</f>
        <v>48000</v>
      </c>
      <c r="K681" s="112">
        <f>'приложение 9'!O488</f>
        <v>48000</v>
      </c>
      <c r="L681" s="112">
        <f>'приложение 9'!P488</f>
        <v>79000</v>
      </c>
      <c r="M681" s="112">
        <f>'приложение 9'!Q488</f>
        <v>79000</v>
      </c>
      <c r="N681" s="111">
        <f>'приложение 9'!R488</f>
        <v>79000</v>
      </c>
      <c r="O681" s="111">
        <f>'приложение 9'!S488</f>
        <v>79000</v>
      </c>
      <c r="P681" s="110"/>
      <c r="Q681" s="128">
        <f t="shared" si="138"/>
        <v>79</v>
      </c>
      <c r="R681" s="133">
        <f t="shared" si="139"/>
        <v>79</v>
      </c>
    </row>
    <row r="682" spans="1:18">
      <c r="A682" s="161"/>
      <c r="B682" s="161"/>
      <c r="C682" s="100" t="s">
        <v>10</v>
      </c>
      <c r="D682" s="112"/>
      <c r="E682" s="112"/>
      <c r="F682" s="111"/>
      <c r="G682" s="111"/>
      <c r="H682" s="111"/>
      <c r="I682" s="111"/>
      <c r="J682" s="111"/>
      <c r="K682" s="111"/>
      <c r="L682" s="111"/>
      <c r="M682" s="111"/>
      <c r="N682" s="111"/>
      <c r="O682" s="111"/>
      <c r="P682" s="110"/>
      <c r="Q682" s="128"/>
      <c r="R682" s="133"/>
    </row>
    <row r="683" spans="1:18">
      <c r="A683" s="161"/>
      <c r="B683" s="161"/>
      <c r="C683" s="100" t="s">
        <v>11</v>
      </c>
      <c r="D683" s="112"/>
      <c r="E683" s="112"/>
      <c r="F683" s="111"/>
      <c r="G683" s="111"/>
      <c r="H683" s="111"/>
      <c r="I683" s="111"/>
      <c r="J683" s="111"/>
      <c r="K683" s="111"/>
      <c r="L683" s="111"/>
      <c r="M683" s="111"/>
      <c r="N683" s="111"/>
      <c r="O683" s="111"/>
      <c r="P683" s="110"/>
      <c r="Q683" s="128"/>
      <c r="R683" s="133"/>
    </row>
    <row r="684" spans="1:18">
      <c r="A684" s="162"/>
      <c r="B684" s="162"/>
      <c r="C684" s="100" t="s">
        <v>12</v>
      </c>
      <c r="D684" s="112"/>
      <c r="E684" s="112"/>
      <c r="F684" s="111"/>
      <c r="G684" s="111"/>
      <c r="H684" s="111"/>
      <c r="I684" s="111"/>
      <c r="J684" s="111"/>
      <c r="K684" s="111"/>
      <c r="L684" s="111"/>
      <c r="M684" s="111"/>
      <c r="N684" s="111"/>
      <c r="O684" s="111"/>
      <c r="P684" s="110"/>
      <c r="Q684" s="128"/>
      <c r="R684" s="133"/>
    </row>
    <row r="685" spans="1:18" ht="17.25" customHeight="1">
      <c r="A685" s="160" t="s">
        <v>546</v>
      </c>
      <c r="B685" s="160" t="s">
        <v>625</v>
      </c>
      <c r="C685" s="100" t="s">
        <v>5</v>
      </c>
      <c r="D685" s="111">
        <f>SUM(D687:D692)</f>
        <v>0</v>
      </c>
      <c r="E685" s="111">
        <f t="shared" ref="E685:O685" si="145">SUM(E687:E692)</f>
        <v>0</v>
      </c>
      <c r="F685" s="111">
        <f t="shared" si="145"/>
        <v>0</v>
      </c>
      <c r="G685" s="111">
        <f t="shared" si="145"/>
        <v>0</v>
      </c>
      <c r="H685" s="111">
        <f t="shared" si="145"/>
        <v>0</v>
      </c>
      <c r="I685" s="111">
        <f t="shared" si="145"/>
        <v>0</v>
      </c>
      <c r="J685" s="111">
        <f t="shared" si="145"/>
        <v>0</v>
      </c>
      <c r="K685" s="111">
        <f t="shared" si="145"/>
        <v>0</v>
      </c>
      <c r="L685" s="111">
        <f t="shared" si="145"/>
        <v>18230</v>
      </c>
      <c r="M685" s="111">
        <f t="shared" si="145"/>
        <v>18228</v>
      </c>
      <c r="N685" s="111">
        <f t="shared" si="145"/>
        <v>18230</v>
      </c>
      <c r="O685" s="111">
        <f t="shared" si="145"/>
        <v>18230</v>
      </c>
      <c r="P685" s="110"/>
      <c r="Q685" s="128">
        <f t="shared" si="138"/>
        <v>18.23</v>
      </c>
      <c r="R685" s="133">
        <f t="shared" si="139"/>
        <v>18.228000000000002</v>
      </c>
    </row>
    <row r="686" spans="1:18">
      <c r="A686" s="161"/>
      <c r="B686" s="164"/>
      <c r="C686" s="100" t="s">
        <v>6</v>
      </c>
      <c r="D686" s="112"/>
      <c r="E686" s="112"/>
      <c r="F686" s="111"/>
      <c r="G686" s="111"/>
      <c r="H686" s="111"/>
      <c r="I686" s="111"/>
      <c r="J686" s="111"/>
      <c r="K686" s="111"/>
      <c r="L686" s="111"/>
      <c r="M686" s="111"/>
      <c r="N686" s="111"/>
      <c r="O686" s="111"/>
      <c r="P686" s="110"/>
      <c r="Q686" s="128"/>
      <c r="R686" s="133"/>
    </row>
    <row r="687" spans="1:18">
      <c r="A687" s="161"/>
      <c r="B687" s="164"/>
      <c r="C687" s="100" t="s">
        <v>16</v>
      </c>
      <c r="D687" s="112"/>
      <c r="E687" s="112"/>
      <c r="F687" s="111"/>
      <c r="G687" s="111"/>
      <c r="H687" s="111"/>
      <c r="I687" s="111"/>
      <c r="J687" s="111"/>
      <c r="K687" s="111"/>
      <c r="L687" s="111"/>
      <c r="M687" s="111"/>
      <c r="N687" s="111"/>
      <c r="O687" s="111"/>
      <c r="P687" s="110"/>
      <c r="Q687" s="128"/>
      <c r="R687" s="133"/>
    </row>
    <row r="688" spans="1:18">
      <c r="A688" s="161"/>
      <c r="B688" s="164"/>
      <c r="C688" s="100" t="s">
        <v>8</v>
      </c>
      <c r="D688" s="112"/>
      <c r="E688" s="112"/>
      <c r="F688" s="111"/>
      <c r="G688" s="111"/>
      <c r="H688" s="111"/>
      <c r="I688" s="111"/>
      <c r="J688" s="111"/>
      <c r="K688" s="111"/>
      <c r="L688" s="111"/>
      <c r="M688" s="111"/>
      <c r="N688" s="111"/>
      <c r="O688" s="111"/>
      <c r="P688" s="110"/>
      <c r="Q688" s="128"/>
      <c r="R688" s="133"/>
    </row>
    <row r="689" spans="1:18">
      <c r="A689" s="161"/>
      <c r="B689" s="164"/>
      <c r="C689" s="100" t="s">
        <v>9</v>
      </c>
      <c r="D689" s="112">
        <f>'приложение 9'!H489</f>
        <v>0</v>
      </c>
      <c r="E689" s="112">
        <f>'приложение 9'!I489</f>
        <v>0</v>
      </c>
      <c r="F689" s="112">
        <f>'приложение 9'!J489</f>
        <v>0</v>
      </c>
      <c r="G689" s="112">
        <f>'приложение 9'!K489</f>
        <v>0</v>
      </c>
      <c r="H689" s="112">
        <f>'приложение 9'!L489</f>
        <v>0</v>
      </c>
      <c r="I689" s="112">
        <f>'приложение 9'!M489</f>
        <v>0</v>
      </c>
      <c r="J689" s="112">
        <f>'приложение 9'!N489</f>
        <v>0</v>
      </c>
      <c r="K689" s="112">
        <f>'приложение 9'!O489</f>
        <v>0</v>
      </c>
      <c r="L689" s="112">
        <f>'приложение 9'!P489</f>
        <v>18230</v>
      </c>
      <c r="M689" s="112">
        <f>'приложение 9'!Q489</f>
        <v>18228</v>
      </c>
      <c r="N689" s="111">
        <f>'приложение 9'!R489</f>
        <v>18230</v>
      </c>
      <c r="O689" s="111">
        <f>'приложение 9'!S489</f>
        <v>18230</v>
      </c>
      <c r="P689" s="110"/>
      <c r="Q689" s="128">
        <f t="shared" si="138"/>
        <v>18.23</v>
      </c>
      <c r="R689" s="133">
        <f t="shared" si="139"/>
        <v>18.228000000000002</v>
      </c>
    </row>
    <row r="690" spans="1:18">
      <c r="A690" s="161"/>
      <c r="B690" s="164"/>
      <c r="C690" s="100" t="s">
        <v>10</v>
      </c>
      <c r="D690" s="112"/>
      <c r="E690" s="112"/>
      <c r="F690" s="111"/>
      <c r="G690" s="111"/>
      <c r="H690" s="111"/>
      <c r="I690" s="111"/>
      <c r="J690" s="111"/>
      <c r="K690" s="111"/>
      <c r="L690" s="111"/>
      <c r="M690" s="111"/>
      <c r="N690" s="111"/>
      <c r="O690" s="111"/>
      <c r="P690" s="110"/>
      <c r="Q690" s="128"/>
      <c r="R690" s="133"/>
    </row>
    <row r="691" spans="1:18">
      <c r="A691" s="161"/>
      <c r="B691" s="164"/>
      <c r="C691" s="100" t="s">
        <v>11</v>
      </c>
      <c r="D691" s="112"/>
      <c r="E691" s="112"/>
      <c r="F691" s="111"/>
      <c r="G691" s="111"/>
      <c r="H691" s="111"/>
      <c r="I691" s="111"/>
      <c r="J691" s="111"/>
      <c r="K691" s="111"/>
      <c r="L691" s="111"/>
      <c r="M691" s="111"/>
      <c r="N691" s="111"/>
      <c r="O691" s="111"/>
      <c r="P691" s="110"/>
      <c r="Q691" s="128"/>
      <c r="R691" s="133"/>
    </row>
    <row r="692" spans="1:18">
      <c r="A692" s="162"/>
      <c r="B692" s="165"/>
      <c r="C692" s="100" t="s">
        <v>12</v>
      </c>
      <c r="D692" s="111"/>
      <c r="E692" s="111"/>
      <c r="F692" s="111"/>
      <c r="G692" s="111"/>
      <c r="H692" s="111"/>
      <c r="I692" s="111"/>
      <c r="J692" s="111"/>
      <c r="K692" s="111"/>
      <c r="L692" s="111"/>
      <c r="M692" s="111"/>
      <c r="N692" s="111"/>
      <c r="O692" s="111"/>
      <c r="P692" s="110"/>
      <c r="Q692" s="128"/>
      <c r="R692" s="133"/>
    </row>
    <row r="693" spans="1:18">
      <c r="A693" s="107"/>
      <c r="B693" s="107"/>
      <c r="C693" s="107"/>
      <c r="D693" s="114"/>
      <c r="E693" s="114"/>
      <c r="F693" s="114"/>
      <c r="G693" s="114"/>
      <c r="H693" s="114"/>
      <c r="I693" s="114"/>
      <c r="J693" s="114"/>
      <c r="K693" s="114"/>
      <c r="L693" s="114"/>
      <c r="M693" s="114"/>
      <c r="N693" s="114"/>
      <c r="O693" s="114"/>
      <c r="P693" s="107"/>
    </row>
    <row r="695" spans="1:18" ht="15.6">
      <c r="A695" s="191" t="s">
        <v>685</v>
      </c>
      <c r="B695" s="191"/>
      <c r="C695" s="98"/>
      <c r="D695" s="98"/>
      <c r="E695" s="98"/>
      <c r="F695" s="98"/>
      <c r="G695" s="98"/>
      <c r="H695" s="98"/>
      <c r="I695" s="98"/>
      <c r="J695" s="98"/>
      <c r="K695" s="98"/>
      <c r="L695" s="98"/>
      <c r="M695" s="98"/>
      <c r="N695" s="98"/>
      <c r="O695" s="98"/>
      <c r="P695" s="98"/>
      <c r="Q695" s="135"/>
      <c r="R695" s="136"/>
    </row>
    <row r="696" spans="1:18" ht="15.6">
      <c r="A696" s="191" t="s">
        <v>681</v>
      </c>
      <c r="B696" s="191"/>
      <c r="C696" s="98"/>
      <c r="D696" s="98"/>
      <c r="E696" s="98"/>
      <c r="F696" s="98"/>
      <c r="G696" s="98"/>
      <c r="H696" s="98"/>
      <c r="I696" s="98"/>
      <c r="J696" s="98"/>
      <c r="K696" s="98"/>
      <c r="L696" s="98"/>
      <c r="M696" s="98"/>
      <c r="N696" s="98"/>
      <c r="O696" s="98"/>
      <c r="P696" s="98"/>
      <c r="Q696" s="192" t="s">
        <v>682</v>
      </c>
      <c r="R696" s="192"/>
    </row>
    <row r="700" spans="1:18">
      <c r="A700" s="193" t="s">
        <v>683</v>
      </c>
      <c r="B700" s="193"/>
      <c r="C700" s="107"/>
      <c r="D700" s="107"/>
      <c r="E700" s="107"/>
      <c r="F700" s="107"/>
      <c r="G700" s="107"/>
      <c r="H700" s="107"/>
      <c r="I700" s="107"/>
      <c r="J700" s="107"/>
      <c r="K700" s="107"/>
      <c r="L700" s="107"/>
      <c r="M700" s="107"/>
      <c r="N700" s="107"/>
      <c r="O700" s="107"/>
      <c r="P700" s="107"/>
      <c r="Q700" s="134"/>
    </row>
    <row r="701" spans="1:18">
      <c r="A701" s="193" t="s">
        <v>684</v>
      </c>
      <c r="B701" s="193"/>
      <c r="C701" s="107"/>
      <c r="D701" s="107"/>
      <c r="E701" s="107"/>
      <c r="F701" s="107"/>
      <c r="G701" s="107"/>
      <c r="H701" s="107"/>
      <c r="I701" s="107"/>
      <c r="J701" s="107"/>
      <c r="K701" s="107"/>
      <c r="L701" s="107"/>
      <c r="M701" s="107"/>
      <c r="N701" s="107"/>
      <c r="O701" s="107"/>
      <c r="P701" s="107"/>
      <c r="Q701" s="134"/>
    </row>
  </sheetData>
  <mergeCells count="192">
    <mergeCell ref="A695:B695"/>
    <mergeCell ref="A696:B696"/>
    <mergeCell ref="Q696:R696"/>
    <mergeCell ref="A700:B700"/>
    <mergeCell ref="A701:B701"/>
    <mergeCell ref="F4:G4"/>
    <mergeCell ref="H4:I4"/>
    <mergeCell ref="J4:K4"/>
    <mergeCell ref="L4:M4"/>
    <mergeCell ref="Q4:R4"/>
    <mergeCell ref="Q5:R5"/>
    <mergeCell ref="A653:A660"/>
    <mergeCell ref="A523:A530"/>
    <mergeCell ref="A531:A538"/>
    <mergeCell ref="A539:A546"/>
    <mergeCell ref="A547:A554"/>
    <mergeCell ref="A555:A562"/>
    <mergeCell ref="A563:A570"/>
    <mergeCell ref="A571:A578"/>
    <mergeCell ref="A579:A586"/>
    <mergeCell ref="A587:A594"/>
    <mergeCell ref="A487:A494"/>
    <mergeCell ref="A595:A602"/>
    <mergeCell ref="A603:A611"/>
    <mergeCell ref="A1:R1"/>
    <mergeCell ref="A2:R2"/>
    <mergeCell ref="B399:B406"/>
    <mergeCell ref="B505:B514"/>
    <mergeCell ref="B495:B504"/>
    <mergeCell ref="B539:B546"/>
    <mergeCell ref="B531:B538"/>
    <mergeCell ref="B523:B530"/>
    <mergeCell ref="B255:B262"/>
    <mergeCell ref="B327:B334"/>
    <mergeCell ref="B439:B446"/>
    <mergeCell ref="B391:B398"/>
    <mergeCell ref="B367:B374"/>
    <mergeCell ref="B335:B342"/>
    <mergeCell ref="B447:B454"/>
    <mergeCell ref="B471:B478"/>
    <mergeCell ref="B455:B462"/>
    <mergeCell ref="B319:B326"/>
    <mergeCell ref="B239:B246"/>
    <mergeCell ref="B431:B438"/>
    <mergeCell ref="A479:A486"/>
    <mergeCell ref="A495:A504"/>
    <mergeCell ref="A505:A514"/>
    <mergeCell ref="A515:A522"/>
    <mergeCell ref="B143:B150"/>
    <mergeCell ref="N4:O4"/>
    <mergeCell ref="A47:A54"/>
    <mergeCell ref="A55:A62"/>
    <mergeCell ref="A63:A70"/>
    <mergeCell ref="A71:A78"/>
    <mergeCell ref="A103:A110"/>
    <mergeCell ref="A4:A6"/>
    <mergeCell ref="A7:A14"/>
    <mergeCell ref="A15:A22"/>
    <mergeCell ref="A31:A38"/>
    <mergeCell ref="A39:A46"/>
    <mergeCell ref="F5:G5"/>
    <mergeCell ref="H5:I5"/>
    <mergeCell ref="J5:K5"/>
    <mergeCell ref="L5:M5"/>
    <mergeCell ref="B71:B78"/>
    <mergeCell ref="A23:A30"/>
    <mergeCell ref="A79:A86"/>
    <mergeCell ref="B87:B94"/>
    <mergeCell ref="A287:A294"/>
    <mergeCell ref="A223:A230"/>
    <mergeCell ref="B127:B134"/>
    <mergeCell ref="A127:A134"/>
    <mergeCell ref="B151:B158"/>
    <mergeCell ref="B135:B142"/>
    <mergeCell ref="B207:B214"/>
    <mergeCell ref="B263:B270"/>
    <mergeCell ref="B159:B166"/>
    <mergeCell ref="B199:B206"/>
    <mergeCell ref="B167:B174"/>
    <mergeCell ref="B175:B182"/>
    <mergeCell ref="A135:A142"/>
    <mergeCell ref="A143:A150"/>
    <mergeCell ref="A151:A158"/>
    <mergeCell ref="A159:A166"/>
    <mergeCell ref="A167:A174"/>
    <mergeCell ref="A175:A182"/>
    <mergeCell ref="A183:A190"/>
    <mergeCell ref="A191:A198"/>
    <mergeCell ref="A199:A206"/>
    <mergeCell ref="B215:B222"/>
    <mergeCell ref="B183:B190"/>
    <mergeCell ref="A247:A254"/>
    <mergeCell ref="A255:A262"/>
    <mergeCell ref="A215:A222"/>
    <mergeCell ref="A207:A214"/>
    <mergeCell ref="A239:A246"/>
    <mergeCell ref="A295:A302"/>
    <mergeCell ref="B191:B198"/>
    <mergeCell ref="A335:A342"/>
    <mergeCell ref="B303:B310"/>
    <mergeCell ref="B223:B230"/>
    <mergeCell ref="B343:B350"/>
    <mergeCell ref="B231:B238"/>
    <mergeCell ref="B247:B254"/>
    <mergeCell ref="B295:B302"/>
    <mergeCell ref="B311:B318"/>
    <mergeCell ref="B271:B278"/>
    <mergeCell ref="A343:A350"/>
    <mergeCell ref="A263:A270"/>
    <mergeCell ref="A303:A310"/>
    <mergeCell ref="A311:A318"/>
    <mergeCell ref="A319:A326"/>
    <mergeCell ref="A327:A334"/>
    <mergeCell ref="A271:A278"/>
    <mergeCell ref="B279:B286"/>
    <mergeCell ref="A279:A286"/>
    <mergeCell ref="B287:B294"/>
    <mergeCell ref="B4:B6"/>
    <mergeCell ref="C4:C6"/>
    <mergeCell ref="D4:E5"/>
    <mergeCell ref="B119:B126"/>
    <mergeCell ref="B103:B110"/>
    <mergeCell ref="B111:B118"/>
    <mergeCell ref="B7:B14"/>
    <mergeCell ref="B55:B62"/>
    <mergeCell ref="B15:B22"/>
    <mergeCell ref="B23:B30"/>
    <mergeCell ref="B31:B38"/>
    <mergeCell ref="B63:B70"/>
    <mergeCell ref="B39:B46"/>
    <mergeCell ref="B47:B54"/>
    <mergeCell ref="B79:B86"/>
    <mergeCell ref="A111:A118"/>
    <mergeCell ref="A119:A126"/>
    <mergeCell ref="A87:A94"/>
    <mergeCell ref="A95:A102"/>
    <mergeCell ref="B95:B102"/>
    <mergeCell ref="A359:A366"/>
    <mergeCell ref="A231:A238"/>
    <mergeCell ref="B571:B578"/>
    <mergeCell ref="B595:B602"/>
    <mergeCell ref="A351:A358"/>
    <mergeCell ref="B375:B382"/>
    <mergeCell ref="A375:A382"/>
    <mergeCell ref="B383:B390"/>
    <mergeCell ref="A383:A390"/>
    <mergeCell ref="B423:B430"/>
    <mergeCell ref="A391:A398"/>
    <mergeCell ref="A407:A414"/>
    <mergeCell ref="A399:A406"/>
    <mergeCell ref="A415:A422"/>
    <mergeCell ref="A423:A430"/>
    <mergeCell ref="B359:B366"/>
    <mergeCell ref="B463:B470"/>
    <mergeCell ref="A455:A462"/>
    <mergeCell ref="A463:A470"/>
    <mergeCell ref="A367:A374"/>
    <mergeCell ref="B479:B486"/>
    <mergeCell ref="B407:B414"/>
    <mergeCell ref="B415:B422"/>
    <mergeCell ref="B487:B494"/>
    <mergeCell ref="B351:B358"/>
    <mergeCell ref="B547:B554"/>
    <mergeCell ref="A471:A478"/>
    <mergeCell ref="A439:A446"/>
    <mergeCell ref="A447:A454"/>
    <mergeCell ref="A431:A438"/>
    <mergeCell ref="B515:B522"/>
    <mergeCell ref="A685:A692"/>
    <mergeCell ref="B685:B692"/>
    <mergeCell ref="B677:B684"/>
    <mergeCell ref="A677:A684"/>
    <mergeCell ref="B669:B676"/>
    <mergeCell ref="A669:A676"/>
    <mergeCell ref="B661:B668"/>
    <mergeCell ref="A661:A668"/>
    <mergeCell ref="B653:B660"/>
    <mergeCell ref="B637:B644"/>
    <mergeCell ref="B579:B586"/>
    <mergeCell ref="B587:B594"/>
    <mergeCell ref="B603:B611"/>
    <mergeCell ref="B555:B562"/>
    <mergeCell ref="B563:B570"/>
    <mergeCell ref="B612:B619"/>
    <mergeCell ref="B645:B652"/>
    <mergeCell ref="A645:A652"/>
    <mergeCell ref="B628:B636"/>
    <mergeCell ref="B620:B627"/>
    <mergeCell ref="A612:A619"/>
    <mergeCell ref="A620:A627"/>
    <mergeCell ref="A628:A636"/>
    <mergeCell ref="A637:A644"/>
  </mergeCells>
  <pageMargins left="0.31496062992125984" right="0.31496062992125984" top="0.55118110236220474" bottom="0.35433070866141736" header="0" footer="0"/>
  <pageSetup paperSize="9" scale="86" fitToHeight="100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R498"/>
  <sheetViews>
    <sheetView tabSelected="1" zoomScale="80" zoomScaleNormal="80" workbookViewId="0">
      <selection activeCell="A2" sqref="A2:V2"/>
    </sheetView>
  </sheetViews>
  <sheetFormatPr defaultRowHeight="14.4"/>
  <cols>
    <col min="1" max="1" width="24.33203125" customWidth="1"/>
    <col min="2" max="2" width="76.33203125" customWidth="1"/>
    <col min="3" max="3" width="17.6640625" customWidth="1"/>
    <col min="4" max="4" width="7.109375" style="3" customWidth="1"/>
    <col min="5" max="5" width="6.6640625" style="3" customWidth="1"/>
    <col min="6" max="6" width="9.88671875" style="3" customWidth="1"/>
    <col min="7" max="7" width="8" style="3" customWidth="1"/>
    <col min="8" max="8" width="13.88671875" style="4" hidden="1" customWidth="1"/>
    <col min="9" max="9" width="13.44140625" style="4" hidden="1" customWidth="1"/>
    <col min="10" max="10" width="13.88671875" hidden="1" customWidth="1"/>
    <col min="11" max="11" width="14.109375" hidden="1" customWidth="1"/>
    <col min="12" max="12" width="13" hidden="1" customWidth="1"/>
    <col min="13" max="13" width="13.5546875" hidden="1" customWidth="1"/>
    <col min="14" max="14" width="14" hidden="1" customWidth="1"/>
    <col min="15" max="15" width="14.109375" hidden="1" customWidth="1"/>
    <col min="16" max="16" width="13.6640625" hidden="1" customWidth="1"/>
    <col min="17" max="17" width="14.109375" hidden="1" customWidth="1"/>
    <col min="18" max="18" width="13.33203125" hidden="1" customWidth="1"/>
    <col min="19" max="19" width="13.109375" hidden="1" customWidth="1"/>
    <col min="20" max="20" width="14" hidden="1" customWidth="1"/>
    <col min="21" max="22" width="12.77734375" style="4" customWidth="1"/>
    <col min="244" max="244" width="17.88671875" customWidth="1"/>
    <col min="245" max="245" width="15.6640625" customWidth="1"/>
    <col min="246" max="246" width="26.33203125" customWidth="1"/>
    <col min="247" max="262" width="5.88671875" customWidth="1"/>
    <col min="263" max="263" width="22.6640625" customWidth="1"/>
    <col min="500" max="500" width="17.88671875" customWidth="1"/>
    <col min="501" max="501" width="15.6640625" customWidth="1"/>
    <col min="502" max="502" width="26.33203125" customWidth="1"/>
    <col min="503" max="518" width="5.88671875" customWidth="1"/>
    <col min="519" max="519" width="22.6640625" customWidth="1"/>
    <col min="756" max="756" width="17.88671875" customWidth="1"/>
    <col min="757" max="757" width="15.6640625" customWidth="1"/>
    <col min="758" max="758" width="26.33203125" customWidth="1"/>
    <col min="759" max="774" width="5.88671875" customWidth="1"/>
    <col min="775" max="775" width="22.6640625" customWidth="1"/>
    <col min="1012" max="1012" width="17.88671875" customWidth="1"/>
    <col min="1013" max="1013" width="15.6640625" customWidth="1"/>
    <col min="1014" max="1014" width="26.33203125" customWidth="1"/>
    <col min="1015" max="1030" width="5.88671875" customWidth="1"/>
    <col min="1031" max="1031" width="22.6640625" customWidth="1"/>
    <col min="1268" max="1268" width="17.88671875" customWidth="1"/>
    <col min="1269" max="1269" width="15.6640625" customWidth="1"/>
    <col min="1270" max="1270" width="26.33203125" customWidth="1"/>
    <col min="1271" max="1286" width="5.88671875" customWidth="1"/>
    <col min="1287" max="1287" width="22.6640625" customWidth="1"/>
    <col min="1524" max="1524" width="17.88671875" customWidth="1"/>
    <col min="1525" max="1525" width="15.6640625" customWidth="1"/>
    <col min="1526" max="1526" width="26.33203125" customWidth="1"/>
    <col min="1527" max="1542" width="5.88671875" customWidth="1"/>
    <col min="1543" max="1543" width="22.6640625" customWidth="1"/>
    <col min="1780" max="1780" width="17.88671875" customWidth="1"/>
    <col min="1781" max="1781" width="15.6640625" customWidth="1"/>
    <col min="1782" max="1782" width="26.33203125" customWidth="1"/>
    <col min="1783" max="1798" width="5.88671875" customWidth="1"/>
    <col min="1799" max="1799" width="22.6640625" customWidth="1"/>
    <col min="2036" max="2036" width="17.88671875" customWidth="1"/>
    <col min="2037" max="2037" width="15.6640625" customWidth="1"/>
    <col min="2038" max="2038" width="26.33203125" customWidth="1"/>
    <col min="2039" max="2054" width="5.88671875" customWidth="1"/>
    <col min="2055" max="2055" width="22.6640625" customWidth="1"/>
    <col min="2292" max="2292" width="17.88671875" customWidth="1"/>
    <col min="2293" max="2293" width="15.6640625" customWidth="1"/>
    <col min="2294" max="2294" width="26.33203125" customWidth="1"/>
    <col min="2295" max="2310" width="5.88671875" customWidth="1"/>
    <col min="2311" max="2311" width="22.6640625" customWidth="1"/>
    <col min="2548" max="2548" width="17.88671875" customWidth="1"/>
    <col min="2549" max="2549" width="15.6640625" customWidth="1"/>
    <col min="2550" max="2550" width="26.33203125" customWidth="1"/>
    <col min="2551" max="2566" width="5.88671875" customWidth="1"/>
    <col min="2567" max="2567" width="22.6640625" customWidth="1"/>
    <col min="2804" max="2804" width="17.88671875" customWidth="1"/>
    <col min="2805" max="2805" width="15.6640625" customWidth="1"/>
    <col min="2806" max="2806" width="26.33203125" customWidth="1"/>
    <col min="2807" max="2822" width="5.88671875" customWidth="1"/>
    <col min="2823" max="2823" width="22.6640625" customWidth="1"/>
    <col min="3060" max="3060" width="17.88671875" customWidth="1"/>
    <col min="3061" max="3061" width="15.6640625" customWidth="1"/>
    <col min="3062" max="3062" width="26.33203125" customWidth="1"/>
    <col min="3063" max="3078" width="5.88671875" customWidth="1"/>
    <col min="3079" max="3079" width="22.6640625" customWidth="1"/>
    <col min="3316" max="3316" width="17.88671875" customWidth="1"/>
    <col min="3317" max="3317" width="15.6640625" customWidth="1"/>
    <col min="3318" max="3318" width="26.33203125" customWidth="1"/>
    <col min="3319" max="3334" width="5.88671875" customWidth="1"/>
    <col min="3335" max="3335" width="22.6640625" customWidth="1"/>
    <col min="3572" max="3572" width="17.88671875" customWidth="1"/>
    <col min="3573" max="3573" width="15.6640625" customWidth="1"/>
    <col min="3574" max="3574" width="26.33203125" customWidth="1"/>
    <col min="3575" max="3590" width="5.88671875" customWidth="1"/>
    <col min="3591" max="3591" width="22.6640625" customWidth="1"/>
    <col min="3828" max="3828" width="17.88671875" customWidth="1"/>
    <col min="3829" max="3829" width="15.6640625" customWidth="1"/>
    <col min="3830" max="3830" width="26.33203125" customWidth="1"/>
    <col min="3831" max="3846" width="5.88671875" customWidth="1"/>
    <col min="3847" max="3847" width="22.6640625" customWidth="1"/>
    <col min="4084" max="4084" width="17.88671875" customWidth="1"/>
    <col min="4085" max="4085" width="15.6640625" customWidth="1"/>
    <col min="4086" max="4086" width="26.33203125" customWidth="1"/>
    <col min="4087" max="4102" width="5.88671875" customWidth="1"/>
    <col min="4103" max="4103" width="22.6640625" customWidth="1"/>
    <col min="4340" max="4340" width="17.88671875" customWidth="1"/>
    <col min="4341" max="4341" width="15.6640625" customWidth="1"/>
    <col min="4342" max="4342" width="26.33203125" customWidth="1"/>
    <col min="4343" max="4358" width="5.88671875" customWidth="1"/>
    <col min="4359" max="4359" width="22.6640625" customWidth="1"/>
    <col min="4596" max="4596" width="17.88671875" customWidth="1"/>
    <col min="4597" max="4597" width="15.6640625" customWidth="1"/>
    <col min="4598" max="4598" width="26.33203125" customWidth="1"/>
    <col min="4599" max="4614" width="5.88671875" customWidth="1"/>
    <col min="4615" max="4615" width="22.6640625" customWidth="1"/>
    <col min="4852" max="4852" width="17.88671875" customWidth="1"/>
    <col min="4853" max="4853" width="15.6640625" customWidth="1"/>
    <col min="4854" max="4854" width="26.33203125" customWidth="1"/>
    <col min="4855" max="4870" width="5.88671875" customWidth="1"/>
    <col min="4871" max="4871" width="22.6640625" customWidth="1"/>
    <col min="5108" max="5108" width="17.88671875" customWidth="1"/>
    <col min="5109" max="5109" width="15.6640625" customWidth="1"/>
    <col min="5110" max="5110" width="26.33203125" customWidth="1"/>
    <col min="5111" max="5126" width="5.88671875" customWidth="1"/>
    <col min="5127" max="5127" width="22.6640625" customWidth="1"/>
    <col min="5364" max="5364" width="17.88671875" customWidth="1"/>
    <col min="5365" max="5365" width="15.6640625" customWidth="1"/>
    <col min="5366" max="5366" width="26.33203125" customWidth="1"/>
    <col min="5367" max="5382" width="5.88671875" customWidth="1"/>
    <col min="5383" max="5383" width="22.6640625" customWidth="1"/>
    <col min="5620" max="5620" width="17.88671875" customWidth="1"/>
    <col min="5621" max="5621" width="15.6640625" customWidth="1"/>
    <col min="5622" max="5622" width="26.33203125" customWidth="1"/>
    <col min="5623" max="5638" width="5.88671875" customWidth="1"/>
    <col min="5639" max="5639" width="22.6640625" customWidth="1"/>
    <col min="5876" max="5876" width="17.88671875" customWidth="1"/>
    <col min="5877" max="5877" width="15.6640625" customWidth="1"/>
    <col min="5878" max="5878" width="26.33203125" customWidth="1"/>
    <col min="5879" max="5894" width="5.88671875" customWidth="1"/>
    <col min="5895" max="5895" width="22.6640625" customWidth="1"/>
    <col min="6132" max="6132" width="17.88671875" customWidth="1"/>
    <col min="6133" max="6133" width="15.6640625" customWidth="1"/>
    <col min="6134" max="6134" width="26.33203125" customWidth="1"/>
    <col min="6135" max="6150" width="5.88671875" customWidth="1"/>
    <col min="6151" max="6151" width="22.6640625" customWidth="1"/>
    <col min="6388" max="6388" width="17.88671875" customWidth="1"/>
    <col min="6389" max="6389" width="15.6640625" customWidth="1"/>
    <col min="6390" max="6390" width="26.33203125" customWidth="1"/>
    <col min="6391" max="6406" width="5.88671875" customWidth="1"/>
    <col min="6407" max="6407" width="22.6640625" customWidth="1"/>
    <col min="6644" max="6644" width="17.88671875" customWidth="1"/>
    <col min="6645" max="6645" width="15.6640625" customWidth="1"/>
    <col min="6646" max="6646" width="26.33203125" customWidth="1"/>
    <col min="6647" max="6662" width="5.88671875" customWidth="1"/>
    <col min="6663" max="6663" width="22.6640625" customWidth="1"/>
    <col min="6900" max="6900" width="17.88671875" customWidth="1"/>
    <col min="6901" max="6901" width="15.6640625" customWidth="1"/>
    <col min="6902" max="6902" width="26.33203125" customWidth="1"/>
    <col min="6903" max="6918" width="5.88671875" customWidth="1"/>
    <col min="6919" max="6919" width="22.6640625" customWidth="1"/>
    <col min="7156" max="7156" width="17.88671875" customWidth="1"/>
    <col min="7157" max="7157" width="15.6640625" customWidth="1"/>
    <col min="7158" max="7158" width="26.33203125" customWidth="1"/>
    <col min="7159" max="7174" width="5.88671875" customWidth="1"/>
    <col min="7175" max="7175" width="22.6640625" customWidth="1"/>
    <col min="7412" max="7412" width="17.88671875" customWidth="1"/>
    <col min="7413" max="7413" width="15.6640625" customWidth="1"/>
    <col min="7414" max="7414" width="26.33203125" customWidth="1"/>
    <col min="7415" max="7430" width="5.88671875" customWidth="1"/>
    <col min="7431" max="7431" width="22.6640625" customWidth="1"/>
    <col min="7668" max="7668" width="17.88671875" customWidth="1"/>
    <col min="7669" max="7669" width="15.6640625" customWidth="1"/>
    <col min="7670" max="7670" width="26.33203125" customWidth="1"/>
    <col min="7671" max="7686" width="5.88671875" customWidth="1"/>
    <col min="7687" max="7687" width="22.6640625" customWidth="1"/>
    <col min="7924" max="7924" width="17.88671875" customWidth="1"/>
    <col min="7925" max="7925" width="15.6640625" customWidth="1"/>
    <col min="7926" max="7926" width="26.33203125" customWidth="1"/>
    <col min="7927" max="7942" width="5.88671875" customWidth="1"/>
    <col min="7943" max="7943" width="22.6640625" customWidth="1"/>
    <col min="8180" max="8180" width="17.88671875" customWidth="1"/>
    <col min="8181" max="8181" width="15.6640625" customWidth="1"/>
    <col min="8182" max="8182" width="26.33203125" customWidth="1"/>
    <col min="8183" max="8198" width="5.88671875" customWidth="1"/>
    <col min="8199" max="8199" width="22.6640625" customWidth="1"/>
    <col min="8436" max="8436" width="17.88671875" customWidth="1"/>
    <col min="8437" max="8437" width="15.6640625" customWidth="1"/>
    <col min="8438" max="8438" width="26.33203125" customWidth="1"/>
    <col min="8439" max="8454" width="5.88671875" customWidth="1"/>
    <col min="8455" max="8455" width="22.6640625" customWidth="1"/>
    <col min="8692" max="8692" width="17.88671875" customWidth="1"/>
    <col min="8693" max="8693" width="15.6640625" customWidth="1"/>
    <col min="8694" max="8694" width="26.33203125" customWidth="1"/>
    <col min="8695" max="8710" width="5.88671875" customWidth="1"/>
    <col min="8711" max="8711" width="22.6640625" customWidth="1"/>
    <col min="8948" max="8948" width="17.88671875" customWidth="1"/>
    <col min="8949" max="8949" width="15.6640625" customWidth="1"/>
    <col min="8950" max="8950" width="26.33203125" customWidth="1"/>
    <col min="8951" max="8966" width="5.88671875" customWidth="1"/>
    <col min="8967" max="8967" width="22.6640625" customWidth="1"/>
    <col min="9204" max="9204" width="17.88671875" customWidth="1"/>
    <col min="9205" max="9205" width="15.6640625" customWidth="1"/>
    <col min="9206" max="9206" width="26.33203125" customWidth="1"/>
    <col min="9207" max="9222" width="5.88671875" customWidth="1"/>
    <col min="9223" max="9223" width="22.6640625" customWidth="1"/>
    <col min="9460" max="9460" width="17.88671875" customWidth="1"/>
    <col min="9461" max="9461" width="15.6640625" customWidth="1"/>
    <col min="9462" max="9462" width="26.33203125" customWidth="1"/>
    <col min="9463" max="9478" width="5.88671875" customWidth="1"/>
    <col min="9479" max="9479" width="22.6640625" customWidth="1"/>
    <col min="9716" max="9716" width="17.88671875" customWidth="1"/>
    <col min="9717" max="9717" width="15.6640625" customWidth="1"/>
    <col min="9718" max="9718" width="26.33203125" customWidth="1"/>
    <col min="9719" max="9734" width="5.88671875" customWidth="1"/>
    <col min="9735" max="9735" width="22.6640625" customWidth="1"/>
    <col min="9972" max="9972" width="17.88671875" customWidth="1"/>
    <col min="9973" max="9973" width="15.6640625" customWidth="1"/>
    <col min="9974" max="9974" width="26.33203125" customWidth="1"/>
    <col min="9975" max="9990" width="5.88671875" customWidth="1"/>
    <col min="9991" max="9991" width="22.6640625" customWidth="1"/>
    <col min="10228" max="10228" width="17.88671875" customWidth="1"/>
    <col min="10229" max="10229" width="15.6640625" customWidth="1"/>
    <col min="10230" max="10230" width="26.33203125" customWidth="1"/>
    <col min="10231" max="10246" width="5.88671875" customWidth="1"/>
    <col min="10247" max="10247" width="22.6640625" customWidth="1"/>
    <col min="10484" max="10484" width="17.88671875" customWidth="1"/>
    <col min="10485" max="10485" width="15.6640625" customWidth="1"/>
    <col min="10486" max="10486" width="26.33203125" customWidth="1"/>
    <col min="10487" max="10502" width="5.88671875" customWidth="1"/>
    <col min="10503" max="10503" width="22.6640625" customWidth="1"/>
    <col min="10740" max="10740" width="17.88671875" customWidth="1"/>
    <col min="10741" max="10741" width="15.6640625" customWidth="1"/>
    <col min="10742" max="10742" width="26.33203125" customWidth="1"/>
    <col min="10743" max="10758" width="5.88671875" customWidth="1"/>
    <col min="10759" max="10759" width="22.6640625" customWidth="1"/>
    <col min="10996" max="10996" width="17.88671875" customWidth="1"/>
    <col min="10997" max="10997" width="15.6640625" customWidth="1"/>
    <col min="10998" max="10998" width="26.33203125" customWidth="1"/>
    <col min="10999" max="11014" width="5.88671875" customWidth="1"/>
    <col min="11015" max="11015" width="22.6640625" customWidth="1"/>
    <col min="11252" max="11252" width="17.88671875" customWidth="1"/>
    <col min="11253" max="11253" width="15.6640625" customWidth="1"/>
    <col min="11254" max="11254" width="26.33203125" customWidth="1"/>
    <col min="11255" max="11270" width="5.88671875" customWidth="1"/>
    <col min="11271" max="11271" width="22.6640625" customWidth="1"/>
    <col min="11508" max="11508" width="17.88671875" customWidth="1"/>
    <col min="11509" max="11509" width="15.6640625" customWidth="1"/>
    <col min="11510" max="11510" width="26.33203125" customWidth="1"/>
    <col min="11511" max="11526" width="5.88671875" customWidth="1"/>
    <col min="11527" max="11527" width="22.6640625" customWidth="1"/>
    <col min="11764" max="11764" width="17.88671875" customWidth="1"/>
    <col min="11765" max="11765" width="15.6640625" customWidth="1"/>
    <col min="11766" max="11766" width="26.33203125" customWidth="1"/>
    <col min="11767" max="11782" width="5.88671875" customWidth="1"/>
    <col min="11783" max="11783" width="22.6640625" customWidth="1"/>
    <col min="12020" max="12020" width="17.88671875" customWidth="1"/>
    <col min="12021" max="12021" width="15.6640625" customWidth="1"/>
    <col min="12022" max="12022" width="26.33203125" customWidth="1"/>
    <col min="12023" max="12038" width="5.88671875" customWidth="1"/>
    <col min="12039" max="12039" width="22.6640625" customWidth="1"/>
    <col min="12276" max="12276" width="17.88671875" customWidth="1"/>
    <col min="12277" max="12277" width="15.6640625" customWidth="1"/>
    <col min="12278" max="12278" width="26.33203125" customWidth="1"/>
    <col min="12279" max="12294" width="5.88671875" customWidth="1"/>
    <col min="12295" max="12295" width="22.6640625" customWidth="1"/>
    <col min="12532" max="12532" width="17.88671875" customWidth="1"/>
    <col min="12533" max="12533" width="15.6640625" customWidth="1"/>
    <col min="12534" max="12534" width="26.33203125" customWidth="1"/>
    <col min="12535" max="12550" width="5.88671875" customWidth="1"/>
    <col min="12551" max="12551" width="22.6640625" customWidth="1"/>
    <col min="12788" max="12788" width="17.88671875" customWidth="1"/>
    <col min="12789" max="12789" width="15.6640625" customWidth="1"/>
    <col min="12790" max="12790" width="26.33203125" customWidth="1"/>
    <col min="12791" max="12806" width="5.88671875" customWidth="1"/>
    <col min="12807" max="12807" width="22.6640625" customWidth="1"/>
    <col min="13044" max="13044" width="17.88671875" customWidth="1"/>
    <col min="13045" max="13045" width="15.6640625" customWidth="1"/>
    <col min="13046" max="13046" width="26.33203125" customWidth="1"/>
    <col min="13047" max="13062" width="5.88671875" customWidth="1"/>
    <col min="13063" max="13063" width="22.6640625" customWidth="1"/>
    <col min="13300" max="13300" width="17.88671875" customWidth="1"/>
    <col min="13301" max="13301" width="15.6640625" customWidth="1"/>
    <col min="13302" max="13302" width="26.33203125" customWidth="1"/>
    <col min="13303" max="13318" width="5.88671875" customWidth="1"/>
    <col min="13319" max="13319" width="22.6640625" customWidth="1"/>
    <col min="13556" max="13556" width="17.88671875" customWidth="1"/>
    <col min="13557" max="13557" width="15.6640625" customWidth="1"/>
    <col min="13558" max="13558" width="26.33203125" customWidth="1"/>
    <col min="13559" max="13574" width="5.88671875" customWidth="1"/>
    <col min="13575" max="13575" width="22.6640625" customWidth="1"/>
    <col min="13812" max="13812" width="17.88671875" customWidth="1"/>
    <col min="13813" max="13813" width="15.6640625" customWidth="1"/>
    <col min="13814" max="13814" width="26.33203125" customWidth="1"/>
    <col min="13815" max="13830" width="5.88671875" customWidth="1"/>
    <col min="13831" max="13831" width="22.6640625" customWidth="1"/>
    <col min="14068" max="14068" width="17.88671875" customWidth="1"/>
    <col min="14069" max="14069" width="15.6640625" customWidth="1"/>
    <col min="14070" max="14070" width="26.33203125" customWidth="1"/>
    <col min="14071" max="14086" width="5.88671875" customWidth="1"/>
    <col min="14087" max="14087" width="22.6640625" customWidth="1"/>
    <col min="14324" max="14324" width="17.88671875" customWidth="1"/>
    <col min="14325" max="14325" width="15.6640625" customWidth="1"/>
    <col min="14326" max="14326" width="26.33203125" customWidth="1"/>
    <col min="14327" max="14342" width="5.88671875" customWidth="1"/>
    <col min="14343" max="14343" width="22.6640625" customWidth="1"/>
    <col min="14580" max="14580" width="17.88671875" customWidth="1"/>
    <col min="14581" max="14581" width="15.6640625" customWidth="1"/>
    <col min="14582" max="14582" width="26.33203125" customWidth="1"/>
    <col min="14583" max="14598" width="5.88671875" customWidth="1"/>
    <col min="14599" max="14599" width="22.6640625" customWidth="1"/>
    <col min="14836" max="14836" width="17.88671875" customWidth="1"/>
    <col min="14837" max="14837" width="15.6640625" customWidth="1"/>
    <col min="14838" max="14838" width="26.33203125" customWidth="1"/>
    <col min="14839" max="14854" width="5.88671875" customWidth="1"/>
    <col min="14855" max="14855" width="22.6640625" customWidth="1"/>
    <col min="15092" max="15092" width="17.88671875" customWidth="1"/>
    <col min="15093" max="15093" width="15.6640625" customWidth="1"/>
    <col min="15094" max="15094" width="26.33203125" customWidth="1"/>
    <col min="15095" max="15110" width="5.88671875" customWidth="1"/>
    <col min="15111" max="15111" width="22.6640625" customWidth="1"/>
    <col min="15348" max="15348" width="17.88671875" customWidth="1"/>
    <col min="15349" max="15349" width="15.6640625" customWidth="1"/>
    <col min="15350" max="15350" width="26.33203125" customWidth="1"/>
    <col min="15351" max="15366" width="5.88671875" customWidth="1"/>
    <col min="15367" max="15367" width="22.6640625" customWidth="1"/>
    <col min="15604" max="15604" width="17.88671875" customWidth="1"/>
    <col min="15605" max="15605" width="15.6640625" customWidth="1"/>
    <col min="15606" max="15606" width="26.33203125" customWidth="1"/>
    <col min="15607" max="15622" width="5.88671875" customWidth="1"/>
    <col min="15623" max="15623" width="22.6640625" customWidth="1"/>
    <col min="15860" max="15860" width="17.88671875" customWidth="1"/>
    <col min="15861" max="15861" width="15.6640625" customWidth="1"/>
    <col min="15862" max="15862" width="26.33203125" customWidth="1"/>
    <col min="15863" max="15878" width="5.88671875" customWidth="1"/>
    <col min="15879" max="15879" width="22.6640625" customWidth="1"/>
    <col min="16116" max="16116" width="17.88671875" customWidth="1"/>
    <col min="16117" max="16117" width="15.6640625" customWidth="1"/>
    <col min="16118" max="16118" width="26.33203125" customWidth="1"/>
    <col min="16119" max="16134" width="5.88671875" customWidth="1"/>
    <col min="16135" max="16135" width="22.6640625" customWidth="1"/>
  </cols>
  <sheetData>
    <row r="1" spans="1:22" ht="15.75" customHeight="1">
      <c r="A1" s="198" t="s">
        <v>692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</row>
    <row r="2" spans="1:22" ht="15.75" customHeight="1">
      <c r="A2" s="198" t="s">
        <v>693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</row>
    <row r="4" spans="1:22" s="5" customFormat="1" ht="16.8" customHeight="1">
      <c r="A4" s="182" t="s">
        <v>26</v>
      </c>
      <c r="B4" s="182" t="s">
        <v>27</v>
      </c>
      <c r="C4" s="182" t="s">
        <v>28</v>
      </c>
      <c r="D4" s="223" t="s">
        <v>29</v>
      </c>
      <c r="E4" s="223"/>
      <c r="F4" s="223"/>
      <c r="G4" s="223"/>
      <c r="H4" s="137" t="s">
        <v>689</v>
      </c>
      <c r="I4" s="138"/>
      <c r="J4" s="138"/>
      <c r="K4" s="138"/>
      <c r="L4" s="138"/>
      <c r="M4" s="138"/>
      <c r="N4" s="138"/>
      <c r="O4" s="138"/>
      <c r="P4" s="196" t="s">
        <v>689</v>
      </c>
      <c r="Q4" s="196"/>
      <c r="R4" s="138"/>
      <c r="S4" s="139"/>
      <c r="T4" s="228" t="s">
        <v>487</v>
      </c>
      <c r="U4" s="196" t="s">
        <v>689</v>
      </c>
      <c r="V4" s="196"/>
    </row>
    <row r="5" spans="1:22" s="5" customFormat="1" ht="12.75" customHeight="1">
      <c r="A5" s="182"/>
      <c r="B5" s="182"/>
      <c r="C5" s="182"/>
      <c r="D5" s="223" t="s">
        <v>30</v>
      </c>
      <c r="E5" s="223" t="s">
        <v>31</v>
      </c>
      <c r="F5" s="223" t="s">
        <v>32</v>
      </c>
      <c r="G5" s="223" t="s">
        <v>33</v>
      </c>
      <c r="H5" s="140" t="s">
        <v>279</v>
      </c>
      <c r="I5" s="141"/>
      <c r="J5" s="142"/>
      <c r="K5" s="143"/>
      <c r="L5" s="143"/>
      <c r="M5" s="143"/>
      <c r="N5" s="143"/>
      <c r="O5" s="143"/>
      <c r="P5" s="223" t="s">
        <v>690</v>
      </c>
      <c r="Q5" s="197" t="s">
        <v>691</v>
      </c>
      <c r="R5" s="144" t="s">
        <v>488</v>
      </c>
      <c r="S5" s="145"/>
      <c r="T5" s="228"/>
      <c r="U5" s="197" t="s">
        <v>690</v>
      </c>
      <c r="V5" s="197" t="s">
        <v>691</v>
      </c>
    </row>
    <row r="6" spans="1:22" s="5" customFormat="1" ht="19.5" customHeight="1">
      <c r="A6" s="182"/>
      <c r="B6" s="182"/>
      <c r="C6" s="182"/>
      <c r="D6" s="223"/>
      <c r="E6" s="223"/>
      <c r="F6" s="223"/>
      <c r="G6" s="223"/>
      <c r="H6" s="146"/>
      <c r="I6" s="147"/>
      <c r="J6" s="148"/>
      <c r="K6" s="149"/>
      <c r="L6" s="148" t="s">
        <v>489</v>
      </c>
      <c r="M6" s="149"/>
      <c r="N6" s="148" t="s">
        <v>490</v>
      </c>
      <c r="O6" s="149"/>
      <c r="P6" s="223"/>
      <c r="Q6" s="197"/>
      <c r="R6" s="150"/>
      <c r="S6" s="151"/>
      <c r="T6" s="228"/>
      <c r="U6" s="197"/>
      <c r="V6" s="197"/>
    </row>
    <row r="7" spans="1:22" s="5" customFormat="1" ht="32.25" customHeight="1">
      <c r="A7" s="182"/>
      <c r="B7" s="182"/>
      <c r="C7" s="182"/>
      <c r="D7" s="223"/>
      <c r="E7" s="223"/>
      <c r="F7" s="223"/>
      <c r="G7" s="223"/>
      <c r="H7" s="6" t="s">
        <v>3</v>
      </c>
      <c r="I7" s="6" t="s">
        <v>4</v>
      </c>
      <c r="J7" s="53" t="s">
        <v>3</v>
      </c>
      <c r="K7" s="53" t="s">
        <v>4</v>
      </c>
      <c r="L7" s="6" t="s">
        <v>3</v>
      </c>
      <c r="M7" s="53" t="s">
        <v>4</v>
      </c>
      <c r="N7" s="6" t="s">
        <v>3</v>
      </c>
      <c r="O7" s="6" t="s">
        <v>4</v>
      </c>
      <c r="P7" s="223"/>
      <c r="Q7" s="197"/>
      <c r="R7" s="6" t="s">
        <v>491</v>
      </c>
      <c r="S7" s="6" t="s">
        <v>492</v>
      </c>
      <c r="T7" s="228"/>
      <c r="U7" s="197"/>
      <c r="V7" s="197"/>
    </row>
    <row r="8" spans="1:22" s="40" customFormat="1" ht="57" customHeight="1">
      <c r="A8" s="154" t="s">
        <v>630</v>
      </c>
      <c r="B8" s="154" t="s">
        <v>662</v>
      </c>
      <c r="C8" s="104" t="s">
        <v>34</v>
      </c>
      <c r="D8" s="7"/>
      <c r="E8" s="7"/>
      <c r="F8" s="7"/>
      <c r="G8" s="7"/>
      <c r="H8" s="61">
        <f>H9</f>
        <v>696971644.97000003</v>
      </c>
      <c r="I8" s="61">
        <f>I9</f>
        <v>690987745.62999976</v>
      </c>
      <c r="J8" s="61">
        <f t="shared" ref="J8:S8" si="0">J9</f>
        <v>159478981.74000001</v>
      </c>
      <c r="K8" s="61">
        <f>K9</f>
        <v>159224510.38</v>
      </c>
      <c r="L8" s="61">
        <f t="shared" si="0"/>
        <v>380198332.48000002</v>
      </c>
      <c r="M8" s="61">
        <f>M9</f>
        <v>379700951.58000004</v>
      </c>
      <c r="N8" s="61">
        <f t="shared" si="0"/>
        <v>514427861.20999992</v>
      </c>
      <c r="O8" s="61">
        <f t="shared" si="0"/>
        <v>513714610.37999994</v>
      </c>
      <c r="P8" s="61">
        <f t="shared" si="0"/>
        <v>767101575.20999992</v>
      </c>
      <c r="Q8" s="61">
        <f t="shared" si="0"/>
        <v>760879239.85000002</v>
      </c>
      <c r="R8" s="61">
        <f t="shared" si="0"/>
        <v>676741946</v>
      </c>
      <c r="S8" s="61">
        <f t="shared" si="0"/>
        <v>676741946</v>
      </c>
      <c r="T8" s="46"/>
      <c r="U8" s="9">
        <f>P8/1000</f>
        <v>767101.57520999992</v>
      </c>
      <c r="V8" s="9">
        <f>Q8/1000</f>
        <v>760879.23985000001</v>
      </c>
    </row>
    <row r="9" spans="1:22" s="40" customFormat="1" ht="66.75" customHeight="1">
      <c r="A9" s="154"/>
      <c r="B9" s="154"/>
      <c r="C9" s="104" t="s">
        <v>35</v>
      </c>
      <c r="D9" s="7" t="s">
        <v>36</v>
      </c>
      <c r="E9" s="7"/>
      <c r="F9" s="7"/>
      <c r="G9" s="7"/>
      <c r="H9" s="62">
        <f>H10+H74+H92+H97+H110+H117+H81+H113+H100</f>
        <v>696971644.97000003</v>
      </c>
      <c r="I9" s="62">
        <f>I10+I74+I92+I97+I110+I117+I81+I113+I100</f>
        <v>690987745.62999976</v>
      </c>
      <c r="J9" s="62">
        <f t="shared" ref="J9:Q9" si="1">J10+J74+J78+J84+J89+J92+J97+J110+J117+J81+J113+J100</f>
        <v>159478981.74000001</v>
      </c>
      <c r="K9" s="62">
        <f t="shared" si="1"/>
        <v>159224510.38</v>
      </c>
      <c r="L9" s="62">
        <f t="shared" si="1"/>
        <v>380198332.48000002</v>
      </c>
      <c r="M9" s="62">
        <f t="shared" si="1"/>
        <v>379700951.58000004</v>
      </c>
      <c r="N9" s="62">
        <f t="shared" si="1"/>
        <v>514427861.20999992</v>
      </c>
      <c r="O9" s="62">
        <f t="shared" si="1"/>
        <v>513714610.37999994</v>
      </c>
      <c r="P9" s="62">
        <f t="shared" si="1"/>
        <v>767101575.20999992</v>
      </c>
      <c r="Q9" s="62">
        <f t="shared" si="1"/>
        <v>760879239.85000002</v>
      </c>
      <c r="R9" s="62">
        <f>R10+R74+R84+R89+R92+R97+R110+R117+R81+R113+R100</f>
        <v>676741946</v>
      </c>
      <c r="S9" s="62">
        <f>S10+S74+S84+S89+S92+S97+S110+S117+S81+S113+S100</f>
        <v>676741946</v>
      </c>
      <c r="T9" s="46"/>
      <c r="U9" s="8">
        <f t="shared" ref="U9:U72" si="2">P9/1000</f>
        <v>767101.57520999992</v>
      </c>
      <c r="V9" s="8">
        <f t="shared" ref="V9:V72" si="3">Q9/1000</f>
        <v>760879.23985000001</v>
      </c>
    </row>
    <row r="10" spans="1:22" s="5" customFormat="1" ht="36.75" customHeight="1">
      <c r="A10" s="177" t="s">
        <v>37</v>
      </c>
      <c r="B10" s="85"/>
      <c r="C10" s="2" t="s">
        <v>34</v>
      </c>
      <c r="D10" s="11"/>
      <c r="E10" s="12"/>
      <c r="F10" s="12"/>
      <c r="G10" s="12"/>
      <c r="H10" s="49">
        <f t="shared" ref="H10:S10" si="4">H11</f>
        <v>645683601.41000009</v>
      </c>
      <c r="I10" s="49">
        <f>I11</f>
        <v>640107059.67999995</v>
      </c>
      <c r="J10" s="59">
        <f t="shared" si="4"/>
        <v>146367553.22</v>
      </c>
      <c r="K10" s="59">
        <f>K11</f>
        <v>146311861.28999999</v>
      </c>
      <c r="L10" s="59">
        <f t="shared" si="4"/>
        <v>354210391.66000003</v>
      </c>
      <c r="M10" s="59">
        <f>M11</f>
        <v>354282122.63000005</v>
      </c>
      <c r="N10" s="59">
        <f t="shared" si="4"/>
        <v>478029439.53999996</v>
      </c>
      <c r="O10" s="59">
        <f t="shared" si="4"/>
        <v>477551300.25999993</v>
      </c>
      <c r="P10" s="59">
        <f t="shared" si="4"/>
        <v>713006349.20999992</v>
      </c>
      <c r="Q10" s="59">
        <f t="shared" si="4"/>
        <v>707017674.37000012</v>
      </c>
      <c r="R10" s="49">
        <f t="shared" si="4"/>
        <v>626159060</v>
      </c>
      <c r="S10" s="49">
        <f t="shared" si="4"/>
        <v>626159060</v>
      </c>
      <c r="T10" s="45"/>
      <c r="U10" s="152">
        <f t="shared" si="2"/>
        <v>713006.3492099999</v>
      </c>
      <c r="V10" s="152">
        <f t="shared" si="3"/>
        <v>707017.67437000014</v>
      </c>
    </row>
    <row r="11" spans="1:22" s="5" customFormat="1" ht="37.5" customHeight="1">
      <c r="A11" s="205"/>
      <c r="B11" s="89"/>
      <c r="C11" s="177" t="s">
        <v>35</v>
      </c>
      <c r="D11" s="11" t="s">
        <v>36</v>
      </c>
      <c r="E11" s="12"/>
      <c r="F11" s="12"/>
      <c r="G11" s="12"/>
      <c r="H11" s="49">
        <f t="shared" ref="H11:N11" si="5">SUM(H12:H73)</f>
        <v>645683601.41000009</v>
      </c>
      <c r="I11" s="49">
        <f>SUM(I12:I73)</f>
        <v>640107059.67999995</v>
      </c>
      <c r="J11" s="59">
        <f t="shared" si="5"/>
        <v>146367553.22</v>
      </c>
      <c r="K11" s="59">
        <f t="shared" si="5"/>
        <v>146311861.28999999</v>
      </c>
      <c r="L11" s="59">
        <f t="shared" si="5"/>
        <v>354210391.66000003</v>
      </c>
      <c r="M11" s="59">
        <f t="shared" si="5"/>
        <v>354282122.63000005</v>
      </c>
      <c r="N11" s="59">
        <f t="shared" si="5"/>
        <v>478029439.53999996</v>
      </c>
      <c r="O11" s="59">
        <f>SUM(O12:O70)</f>
        <v>477551300.25999993</v>
      </c>
      <c r="P11" s="59">
        <f>SUM(P12:P73)</f>
        <v>713006349.20999992</v>
      </c>
      <c r="Q11" s="59">
        <f>SUM(Q12:Q73)</f>
        <v>707017674.37000012</v>
      </c>
      <c r="R11" s="49">
        <f>SUM(R12:R70)</f>
        <v>626159060</v>
      </c>
      <c r="S11" s="49">
        <f>SUM(S12:S70)</f>
        <v>626159060</v>
      </c>
      <c r="T11" s="45"/>
      <c r="U11" s="152">
        <f t="shared" si="2"/>
        <v>713006.3492099999</v>
      </c>
      <c r="V11" s="152">
        <f t="shared" si="3"/>
        <v>707017.67437000014</v>
      </c>
    </row>
    <row r="12" spans="1:22" s="5" customFormat="1" ht="19.95" customHeight="1">
      <c r="A12" s="205"/>
      <c r="B12" s="177" t="s">
        <v>320</v>
      </c>
      <c r="C12" s="205"/>
      <c r="D12" s="11" t="s">
        <v>36</v>
      </c>
      <c r="E12" s="12" t="s">
        <v>38</v>
      </c>
      <c r="F12" s="12" t="s">
        <v>168</v>
      </c>
      <c r="G12" s="12" t="s">
        <v>132</v>
      </c>
      <c r="H12" s="49">
        <v>1666057.83</v>
      </c>
      <c r="I12" s="49">
        <v>1666057.83</v>
      </c>
      <c r="J12" s="64">
        <v>144901.1</v>
      </c>
      <c r="K12" s="64">
        <v>144899.62</v>
      </c>
      <c r="L12" s="91">
        <v>461338.19000000006</v>
      </c>
      <c r="M12" s="91">
        <v>461336.71</v>
      </c>
      <c r="N12" s="91">
        <v>725026.04</v>
      </c>
      <c r="O12" s="91">
        <v>725024.56</v>
      </c>
      <c r="P12" s="64">
        <v>4960612.82</v>
      </c>
      <c r="Q12" s="64">
        <v>4960612.82</v>
      </c>
      <c r="R12" s="49"/>
      <c r="S12" s="49"/>
      <c r="T12" s="45"/>
      <c r="U12" s="152">
        <f t="shared" si="2"/>
        <v>4960.6128200000003</v>
      </c>
      <c r="V12" s="152">
        <f t="shared" si="3"/>
        <v>4960.6128200000003</v>
      </c>
    </row>
    <row r="13" spans="1:22" s="5" customFormat="1" ht="19.95" customHeight="1">
      <c r="A13" s="205"/>
      <c r="B13" s="205"/>
      <c r="C13" s="205"/>
      <c r="D13" s="11" t="s">
        <v>36</v>
      </c>
      <c r="E13" s="12" t="s">
        <v>39</v>
      </c>
      <c r="F13" s="12" t="s">
        <v>168</v>
      </c>
      <c r="G13" s="12" t="s">
        <v>132</v>
      </c>
      <c r="H13" s="49">
        <v>2935135.47</v>
      </c>
      <c r="I13" s="49">
        <v>2935135.47</v>
      </c>
      <c r="J13" s="64">
        <v>256493.57</v>
      </c>
      <c r="K13" s="64">
        <v>256493.57</v>
      </c>
      <c r="L13" s="91">
        <v>820956.90999999992</v>
      </c>
      <c r="M13" s="91">
        <v>820956.31</v>
      </c>
      <c r="N13" s="91">
        <v>1119749.2</v>
      </c>
      <c r="O13" s="91">
        <v>1119039.27</v>
      </c>
      <c r="P13" s="64">
        <v>9623872.7799999993</v>
      </c>
      <c r="Q13" s="64">
        <v>9623872.7799999993</v>
      </c>
      <c r="R13" s="49"/>
      <c r="S13" s="49"/>
      <c r="T13" s="45"/>
      <c r="U13" s="152">
        <f t="shared" si="2"/>
        <v>9623.8727799999997</v>
      </c>
      <c r="V13" s="152">
        <f t="shared" si="3"/>
        <v>9623.8727799999997</v>
      </c>
    </row>
    <row r="14" spans="1:22" s="5" customFormat="1" ht="19.95" customHeight="1">
      <c r="A14" s="205"/>
      <c r="B14" s="205"/>
      <c r="C14" s="205"/>
      <c r="D14" s="11" t="s">
        <v>36</v>
      </c>
      <c r="E14" s="12" t="s">
        <v>39</v>
      </c>
      <c r="F14" s="12" t="s">
        <v>168</v>
      </c>
      <c r="G14" s="12" t="s">
        <v>133</v>
      </c>
      <c r="H14" s="49">
        <v>223720.03</v>
      </c>
      <c r="I14" s="49">
        <v>223720.03</v>
      </c>
      <c r="J14" s="64">
        <v>19762</v>
      </c>
      <c r="K14" s="64">
        <v>19762</v>
      </c>
      <c r="L14" s="91">
        <v>62525.43</v>
      </c>
      <c r="M14" s="91">
        <v>62525.43</v>
      </c>
      <c r="N14" s="91">
        <v>91386.33</v>
      </c>
      <c r="O14" s="91">
        <v>91386.33</v>
      </c>
      <c r="P14" s="64">
        <v>676260.6</v>
      </c>
      <c r="Q14" s="64">
        <v>676260.6</v>
      </c>
      <c r="R14" s="49"/>
      <c r="S14" s="49"/>
      <c r="T14" s="45"/>
      <c r="U14" s="152">
        <f t="shared" si="2"/>
        <v>676.26059999999995</v>
      </c>
      <c r="V14" s="152">
        <f t="shared" si="3"/>
        <v>676.26059999999995</v>
      </c>
    </row>
    <row r="15" spans="1:22" s="5" customFormat="1" ht="19.95" customHeight="1">
      <c r="A15" s="205"/>
      <c r="B15" s="178"/>
      <c r="C15" s="205"/>
      <c r="D15" s="11" t="s">
        <v>36</v>
      </c>
      <c r="E15" s="12" t="s">
        <v>280</v>
      </c>
      <c r="F15" s="12" t="s">
        <v>168</v>
      </c>
      <c r="G15" s="12" t="s">
        <v>132</v>
      </c>
      <c r="H15" s="49">
        <v>535887.6</v>
      </c>
      <c r="I15" s="49">
        <v>535887.6</v>
      </c>
      <c r="J15" s="64">
        <v>47887.7</v>
      </c>
      <c r="K15" s="64">
        <v>47887.7</v>
      </c>
      <c r="L15" s="91">
        <v>146196.28</v>
      </c>
      <c r="M15" s="91">
        <v>145685.34</v>
      </c>
      <c r="N15" s="91">
        <v>191767.52</v>
      </c>
      <c r="O15" s="91">
        <v>188990.2</v>
      </c>
      <c r="P15" s="64">
        <v>1545595.82</v>
      </c>
      <c r="Q15" s="64">
        <v>1545595.82</v>
      </c>
      <c r="R15" s="49"/>
      <c r="S15" s="49"/>
      <c r="T15" s="45"/>
      <c r="U15" s="152">
        <f t="shared" si="2"/>
        <v>1545.59582</v>
      </c>
      <c r="V15" s="152">
        <f t="shared" si="3"/>
        <v>1545.59582</v>
      </c>
    </row>
    <row r="16" spans="1:22" s="5" customFormat="1" ht="78" customHeight="1">
      <c r="A16" s="205"/>
      <c r="B16" s="103" t="s">
        <v>321</v>
      </c>
      <c r="C16" s="205"/>
      <c r="D16" s="11" t="s">
        <v>36</v>
      </c>
      <c r="E16" s="12" t="s">
        <v>280</v>
      </c>
      <c r="F16" s="12" t="s">
        <v>169</v>
      </c>
      <c r="G16" s="12" t="s">
        <v>132</v>
      </c>
      <c r="H16" s="49">
        <v>204294.53</v>
      </c>
      <c r="I16" s="49">
        <v>204294.53</v>
      </c>
      <c r="J16" s="64">
        <v>11819.01</v>
      </c>
      <c r="K16" s="64">
        <v>11819.01</v>
      </c>
      <c r="L16" s="91">
        <v>56874.03</v>
      </c>
      <c r="M16" s="91">
        <v>56874.03</v>
      </c>
      <c r="N16" s="91">
        <v>107447.01000000001</v>
      </c>
      <c r="O16" s="91">
        <v>107447.01000000001</v>
      </c>
      <c r="P16" s="64">
        <v>107447.01</v>
      </c>
      <c r="Q16" s="64">
        <v>107447.01</v>
      </c>
      <c r="R16" s="49"/>
      <c r="S16" s="49"/>
      <c r="T16" s="45"/>
      <c r="U16" s="152">
        <f t="shared" si="2"/>
        <v>107.44700999999999</v>
      </c>
      <c r="V16" s="152">
        <f t="shared" si="3"/>
        <v>107.44700999999999</v>
      </c>
    </row>
    <row r="17" spans="1:22" s="5" customFormat="1" ht="69.599999999999994" customHeight="1">
      <c r="A17" s="205"/>
      <c r="B17" s="85" t="s">
        <v>281</v>
      </c>
      <c r="C17" s="205"/>
      <c r="D17" s="11" t="s">
        <v>36</v>
      </c>
      <c r="E17" s="12" t="s">
        <v>280</v>
      </c>
      <c r="F17" s="12" t="s">
        <v>282</v>
      </c>
      <c r="G17" s="12" t="s">
        <v>132</v>
      </c>
      <c r="H17" s="49">
        <v>674000</v>
      </c>
      <c r="I17" s="49">
        <v>674000</v>
      </c>
      <c r="J17" s="58"/>
      <c r="K17" s="58"/>
      <c r="L17" s="58"/>
      <c r="M17" s="58"/>
      <c r="N17" s="58"/>
      <c r="O17" s="58"/>
      <c r="P17" s="58"/>
      <c r="Q17" s="58"/>
      <c r="R17" s="49"/>
      <c r="S17" s="49"/>
      <c r="T17" s="45"/>
      <c r="U17" s="152"/>
      <c r="V17" s="152"/>
    </row>
    <row r="18" spans="1:22" s="5" customFormat="1" ht="59.25" customHeight="1">
      <c r="A18" s="205"/>
      <c r="B18" s="85" t="s">
        <v>319</v>
      </c>
      <c r="C18" s="205"/>
      <c r="D18" s="11" t="s">
        <v>36</v>
      </c>
      <c r="E18" s="12" t="s">
        <v>40</v>
      </c>
      <c r="F18" s="12" t="s">
        <v>283</v>
      </c>
      <c r="G18" s="12" t="s">
        <v>247</v>
      </c>
      <c r="H18" s="49">
        <v>1385800</v>
      </c>
      <c r="I18" s="49">
        <v>1385742.23</v>
      </c>
      <c r="J18" s="58"/>
      <c r="K18" s="58"/>
      <c r="L18" s="58"/>
      <c r="M18" s="58"/>
      <c r="N18" s="58"/>
      <c r="O18" s="58"/>
      <c r="P18" s="58"/>
      <c r="Q18" s="58"/>
      <c r="R18" s="49"/>
      <c r="S18" s="49"/>
      <c r="T18" s="45"/>
      <c r="U18" s="152"/>
      <c r="V18" s="152"/>
    </row>
    <row r="19" spans="1:22" s="5" customFormat="1" ht="81.599999999999994" customHeight="1">
      <c r="A19" s="205"/>
      <c r="B19" s="85" t="s">
        <v>284</v>
      </c>
      <c r="C19" s="205"/>
      <c r="D19" s="11" t="s">
        <v>36</v>
      </c>
      <c r="E19" s="12" t="s">
        <v>40</v>
      </c>
      <c r="F19" s="12" t="s">
        <v>285</v>
      </c>
      <c r="G19" s="12" t="s">
        <v>132</v>
      </c>
      <c r="H19" s="49">
        <v>2206700</v>
      </c>
      <c r="I19" s="49">
        <v>2206700</v>
      </c>
      <c r="J19" s="58"/>
      <c r="K19" s="58"/>
      <c r="L19" s="58"/>
      <c r="M19" s="58"/>
      <c r="N19" s="58"/>
      <c r="O19" s="58"/>
      <c r="P19" s="58"/>
      <c r="Q19" s="58"/>
      <c r="R19" s="49"/>
      <c r="S19" s="49"/>
      <c r="T19" s="45"/>
      <c r="U19" s="152"/>
      <c r="V19" s="152"/>
    </row>
    <row r="20" spans="1:22" s="5" customFormat="1" ht="112.2" customHeight="1">
      <c r="A20" s="205"/>
      <c r="B20" s="85" t="s">
        <v>287</v>
      </c>
      <c r="C20" s="205"/>
      <c r="D20" s="11" t="s">
        <v>36</v>
      </c>
      <c r="E20" s="12" t="s">
        <v>40</v>
      </c>
      <c r="F20" s="12" t="s">
        <v>286</v>
      </c>
      <c r="G20" s="12" t="s">
        <v>135</v>
      </c>
      <c r="H20" s="49">
        <v>326900</v>
      </c>
      <c r="I20" s="49">
        <v>281301.02</v>
      </c>
      <c r="J20" s="58"/>
      <c r="K20" s="58"/>
      <c r="L20" s="58"/>
      <c r="M20" s="58"/>
      <c r="N20" s="58"/>
      <c r="O20" s="58"/>
      <c r="P20" s="58"/>
      <c r="Q20" s="58"/>
      <c r="R20" s="49"/>
      <c r="S20" s="49"/>
      <c r="T20" s="45"/>
      <c r="U20" s="152"/>
      <c r="V20" s="152"/>
    </row>
    <row r="21" spans="1:22" s="5" customFormat="1" ht="18" customHeight="1">
      <c r="A21" s="205"/>
      <c r="B21" s="160" t="s">
        <v>494</v>
      </c>
      <c r="C21" s="205"/>
      <c r="D21" s="11" t="s">
        <v>36</v>
      </c>
      <c r="E21" s="12" t="s">
        <v>38</v>
      </c>
      <c r="F21" s="12" t="s">
        <v>493</v>
      </c>
      <c r="G21" s="12" t="s">
        <v>132</v>
      </c>
      <c r="H21" s="49"/>
      <c r="I21" s="49"/>
      <c r="J21" s="64">
        <v>175503</v>
      </c>
      <c r="K21" s="64">
        <v>175503</v>
      </c>
      <c r="L21" s="91">
        <v>351006</v>
      </c>
      <c r="M21" s="91">
        <v>351006</v>
      </c>
      <c r="N21" s="91">
        <v>526509</v>
      </c>
      <c r="O21" s="91">
        <v>526509</v>
      </c>
      <c r="P21" s="64">
        <v>701944</v>
      </c>
      <c r="Q21" s="64">
        <v>701944</v>
      </c>
      <c r="R21" s="49"/>
      <c r="S21" s="49"/>
      <c r="T21" s="45"/>
      <c r="U21" s="152">
        <f t="shared" si="2"/>
        <v>701.94399999999996</v>
      </c>
      <c r="V21" s="152">
        <f t="shared" si="3"/>
        <v>701.94399999999996</v>
      </c>
    </row>
    <row r="22" spans="1:22" s="5" customFormat="1" ht="18" customHeight="1">
      <c r="A22" s="205"/>
      <c r="B22" s="161"/>
      <c r="C22" s="205"/>
      <c r="D22" s="11" t="s">
        <v>36</v>
      </c>
      <c r="E22" s="12" t="s">
        <v>39</v>
      </c>
      <c r="F22" s="12" t="s">
        <v>493</v>
      </c>
      <c r="G22" s="12" t="s">
        <v>132</v>
      </c>
      <c r="H22" s="49"/>
      <c r="I22" s="49"/>
      <c r="J22" s="64">
        <v>296712</v>
      </c>
      <c r="K22" s="64">
        <v>296712</v>
      </c>
      <c r="L22" s="91">
        <v>593424</v>
      </c>
      <c r="M22" s="91">
        <v>593324</v>
      </c>
      <c r="N22" s="91">
        <v>890136</v>
      </c>
      <c r="O22" s="91">
        <v>890132</v>
      </c>
      <c r="P22" s="64">
        <v>1186786</v>
      </c>
      <c r="Q22" s="64">
        <v>1186786</v>
      </c>
      <c r="R22" s="49"/>
      <c r="S22" s="49"/>
      <c r="T22" s="45"/>
      <c r="U22" s="152">
        <f t="shared" si="2"/>
        <v>1186.7860000000001</v>
      </c>
      <c r="V22" s="152">
        <f t="shared" si="3"/>
        <v>1186.7860000000001</v>
      </c>
    </row>
    <row r="23" spans="1:22" s="5" customFormat="1" ht="18" customHeight="1">
      <c r="A23" s="205"/>
      <c r="B23" s="161"/>
      <c r="C23" s="205"/>
      <c r="D23" s="11" t="s">
        <v>36</v>
      </c>
      <c r="E23" s="12" t="s">
        <v>39</v>
      </c>
      <c r="F23" s="12" t="s">
        <v>493</v>
      </c>
      <c r="G23" s="12" t="s">
        <v>133</v>
      </c>
      <c r="H23" s="49"/>
      <c r="I23" s="49"/>
      <c r="J23" s="64">
        <v>22245</v>
      </c>
      <c r="K23" s="64">
        <v>22245</v>
      </c>
      <c r="L23" s="91">
        <v>44490</v>
      </c>
      <c r="M23" s="91">
        <v>44490</v>
      </c>
      <c r="N23" s="91">
        <v>66735</v>
      </c>
      <c r="O23" s="91">
        <v>66735</v>
      </c>
      <c r="P23" s="64">
        <v>88973</v>
      </c>
      <c r="Q23" s="64">
        <v>88973</v>
      </c>
      <c r="R23" s="49"/>
      <c r="S23" s="49"/>
      <c r="T23" s="45"/>
      <c r="U23" s="152">
        <f t="shared" si="2"/>
        <v>88.972999999999999</v>
      </c>
      <c r="V23" s="152">
        <f t="shared" si="3"/>
        <v>88.972999999999999</v>
      </c>
    </row>
    <row r="24" spans="1:22" s="5" customFormat="1" ht="18" customHeight="1">
      <c r="A24" s="205"/>
      <c r="B24" s="162"/>
      <c r="C24" s="205"/>
      <c r="D24" s="11" t="s">
        <v>36</v>
      </c>
      <c r="E24" s="12" t="s">
        <v>280</v>
      </c>
      <c r="F24" s="12" t="s">
        <v>493</v>
      </c>
      <c r="G24" s="12" t="s">
        <v>132</v>
      </c>
      <c r="H24" s="49"/>
      <c r="I24" s="49"/>
      <c r="J24" s="64">
        <v>243018</v>
      </c>
      <c r="K24" s="64">
        <v>243018</v>
      </c>
      <c r="L24" s="91">
        <v>486036</v>
      </c>
      <c r="M24" s="91">
        <v>486036</v>
      </c>
      <c r="N24" s="91">
        <v>729054</v>
      </c>
      <c r="O24" s="91">
        <v>729054</v>
      </c>
      <c r="P24" s="64">
        <v>1075325</v>
      </c>
      <c r="Q24" s="64">
        <v>1075325</v>
      </c>
      <c r="R24" s="49"/>
      <c r="S24" s="49"/>
      <c r="T24" s="45"/>
      <c r="U24" s="152">
        <f t="shared" si="2"/>
        <v>1075.325</v>
      </c>
      <c r="V24" s="152">
        <f t="shared" si="3"/>
        <v>1075.325</v>
      </c>
    </row>
    <row r="25" spans="1:22" s="5" customFormat="1" ht="96.6" customHeight="1">
      <c r="A25" s="205"/>
      <c r="B25" s="89" t="s">
        <v>496</v>
      </c>
      <c r="C25" s="205"/>
      <c r="D25" s="11" t="s">
        <v>36</v>
      </c>
      <c r="E25" s="12" t="s">
        <v>280</v>
      </c>
      <c r="F25" s="12" t="s">
        <v>495</v>
      </c>
      <c r="G25" s="12" t="s">
        <v>132</v>
      </c>
      <c r="H25" s="49"/>
      <c r="I25" s="49"/>
      <c r="J25" s="64">
        <v>399030</v>
      </c>
      <c r="K25" s="64">
        <v>399030</v>
      </c>
      <c r="L25" s="91">
        <v>798080</v>
      </c>
      <c r="M25" s="91">
        <v>798080</v>
      </c>
      <c r="N25" s="91">
        <v>1197120</v>
      </c>
      <c r="O25" s="91">
        <v>1197120</v>
      </c>
      <c r="P25" s="64">
        <v>1583885</v>
      </c>
      <c r="Q25" s="64">
        <v>1583885</v>
      </c>
      <c r="R25" s="49"/>
      <c r="S25" s="49"/>
      <c r="T25" s="45"/>
      <c r="U25" s="152">
        <f t="shared" si="2"/>
        <v>1583.885</v>
      </c>
      <c r="V25" s="152">
        <f t="shared" si="3"/>
        <v>1583.885</v>
      </c>
    </row>
    <row r="26" spans="1:22" s="5" customFormat="1" ht="112.2" customHeight="1">
      <c r="A26" s="205"/>
      <c r="B26" s="89" t="s">
        <v>498</v>
      </c>
      <c r="C26" s="205"/>
      <c r="D26" s="11" t="s">
        <v>36</v>
      </c>
      <c r="E26" s="12" t="s">
        <v>40</v>
      </c>
      <c r="F26" s="12" t="s">
        <v>497</v>
      </c>
      <c r="G26" s="12" t="s">
        <v>135</v>
      </c>
      <c r="H26" s="49"/>
      <c r="I26" s="49"/>
      <c r="J26" s="64">
        <v>0</v>
      </c>
      <c r="K26" s="64">
        <v>0</v>
      </c>
      <c r="L26" s="91">
        <v>21000</v>
      </c>
      <c r="M26" s="91">
        <v>21000</v>
      </c>
      <c r="N26" s="91">
        <v>333200</v>
      </c>
      <c r="O26" s="91">
        <v>333200</v>
      </c>
      <c r="P26" s="64">
        <v>333200</v>
      </c>
      <c r="Q26" s="64">
        <v>329802.64</v>
      </c>
      <c r="R26" s="49">
        <v>333200</v>
      </c>
      <c r="S26" s="49">
        <v>333200</v>
      </c>
      <c r="T26" s="45"/>
      <c r="U26" s="152">
        <f t="shared" si="2"/>
        <v>333.2</v>
      </c>
      <c r="V26" s="152">
        <f t="shared" si="3"/>
        <v>329.80264</v>
      </c>
    </row>
    <row r="27" spans="1:22" s="5" customFormat="1" ht="120.6" customHeight="1">
      <c r="A27" s="205"/>
      <c r="B27" s="85" t="s">
        <v>288</v>
      </c>
      <c r="C27" s="205"/>
      <c r="D27" s="11" t="s">
        <v>36</v>
      </c>
      <c r="E27" s="12" t="s">
        <v>38</v>
      </c>
      <c r="F27" s="12" t="s">
        <v>171</v>
      </c>
      <c r="G27" s="12" t="s">
        <v>132</v>
      </c>
      <c r="H27" s="49">
        <v>36176200</v>
      </c>
      <c r="I27" s="49">
        <v>36176200</v>
      </c>
      <c r="J27" s="64">
        <v>7505550</v>
      </c>
      <c r="K27" s="64">
        <v>7505550</v>
      </c>
      <c r="L27" s="91">
        <v>17933228.41</v>
      </c>
      <c r="M27" s="91">
        <v>17907873</v>
      </c>
      <c r="N27" s="91">
        <v>27088485.399999999</v>
      </c>
      <c r="O27" s="91">
        <v>26946800</v>
      </c>
      <c r="P27" s="64">
        <v>44345100</v>
      </c>
      <c r="Q27" s="64">
        <v>43867022.909999996</v>
      </c>
      <c r="R27" s="49">
        <v>36101500</v>
      </c>
      <c r="S27" s="49">
        <v>36101500</v>
      </c>
      <c r="T27" s="45"/>
      <c r="U27" s="152">
        <f t="shared" si="2"/>
        <v>44345.1</v>
      </c>
      <c r="V27" s="152">
        <f t="shared" si="3"/>
        <v>43867.02291</v>
      </c>
    </row>
    <row r="28" spans="1:22" s="5" customFormat="1" ht="66" customHeight="1">
      <c r="A28" s="205"/>
      <c r="B28" s="177" t="s">
        <v>289</v>
      </c>
      <c r="C28" s="205"/>
      <c r="D28" s="11" t="s">
        <v>36</v>
      </c>
      <c r="E28" s="12" t="s">
        <v>39</v>
      </c>
      <c r="F28" s="12" t="s">
        <v>172</v>
      </c>
      <c r="G28" s="12" t="s">
        <v>132</v>
      </c>
      <c r="H28" s="49">
        <v>43129600</v>
      </c>
      <c r="I28" s="49">
        <v>43099600</v>
      </c>
      <c r="J28" s="64">
        <v>8025586.4500000002</v>
      </c>
      <c r="K28" s="64">
        <v>8025586.4500000002</v>
      </c>
      <c r="L28" s="91">
        <v>21840752.129999999</v>
      </c>
      <c r="M28" s="91">
        <v>21840752.129999999</v>
      </c>
      <c r="N28" s="91">
        <v>29640803.43</v>
      </c>
      <c r="O28" s="91">
        <v>29640803.43</v>
      </c>
      <c r="P28" s="64">
        <v>41290231</v>
      </c>
      <c r="Q28" s="64">
        <v>41290231</v>
      </c>
      <c r="R28" s="49">
        <v>38377455</v>
      </c>
      <c r="S28" s="49">
        <v>38377455</v>
      </c>
      <c r="T28" s="45"/>
      <c r="U28" s="152">
        <f t="shared" si="2"/>
        <v>41290.231</v>
      </c>
      <c r="V28" s="152">
        <f t="shared" si="3"/>
        <v>41290.231</v>
      </c>
    </row>
    <row r="29" spans="1:22" s="5" customFormat="1" ht="66" customHeight="1">
      <c r="A29" s="205"/>
      <c r="B29" s="179"/>
      <c r="C29" s="205"/>
      <c r="D29" s="11" t="s">
        <v>36</v>
      </c>
      <c r="E29" s="12" t="s">
        <v>39</v>
      </c>
      <c r="F29" s="12" t="s">
        <v>172</v>
      </c>
      <c r="G29" s="12" t="s">
        <v>133</v>
      </c>
      <c r="H29" s="49"/>
      <c r="I29" s="49"/>
      <c r="J29" s="64">
        <v>873031.55</v>
      </c>
      <c r="K29" s="64">
        <v>873031.55</v>
      </c>
      <c r="L29" s="91">
        <v>2466766.87</v>
      </c>
      <c r="M29" s="91">
        <v>2466766.87</v>
      </c>
      <c r="N29" s="91">
        <v>3292167.5700000003</v>
      </c>
      <c r="O29" s="91">
        <v>3292167.5700000003</v>
      </c>
      <c r="P29" s="64">
        <v>4933169</v>
      </c>
      <c r="Q29" s="64">
        <v>4933169</v>
      </c>
      <c r="R29" s="49">
        <v>4616445</v>
      </c>
      <c r="S29" s="49">
        <v>4616445</v>
      </c>
      <c r="T29" s="45"/>
      <c r="U29" s="152">
        <f t="shared" si="2"/>
        <v>4933.1689999999999</v>
      </c>
      <c r="V29" s="152">
        <f t="shared" si="3"/>
        <v>4933.1689999999999</v>
      </c>
    </row>
    <row r="30" spans="1:22" s="5" customFormat="1" ht="60.6" customHeight="1">
      <c r="A30" s="205"/>
      <c r="B30" s="88" t="s">
        <v>536</v>
      </c>
      <c r="C30" s="205"/>
      <c r="D30" s="11" t="s">
        <v>36</v>
      </c>
      <c r="E30" s="12" t="s">
        <v>40</v>
      </c>
      <c r="F30" s="12" t="s">
        <v>535</v>
      </c>
      <c r="G30" s="12" t="s">
        <v>135</v>
      </c>
      <c r="H30" s="49"/>
      <c r="I30" s="49"/>
      <c r="J30" s="64">
        <v>0</v>
      </c>
      <c r="K30" s="64">
        <v>0</v>
      </c>
      <c r="L30" s="91">
        <v>0</v>
      </c>
      <c r="M30" s="91">
        <v>0</v>
      </c>
      <c r="N30" s="91">
        <v>0</v>
      </c>
      <c r="O30" s="91">
        <v>0</v>
      </c>
      <c r="P30" s="64">
        <v>16363680</v>
      </c>
      <c r="Q30" s="64">
        <v>16281861.6</v>
      </c>
      <c r="R30" s="49"/>
      <c r="S30" s="49"/>
      <c r="T30" s="45"/>
      <c r="U30" s="152">
        <f t="shared" si="2"/>
        <v>16363.68</v>
      </c>
      <c r="V30" s="152">
        <f t="shared" si="3"/>
        <v>16281.8616</v>
      </c>
    </row>
    <row r="31" spans="1:22" s="5" customFormat="1" ht="60" customHeight="1">
      <c r="A31" s="205"/>
      <c r="B31" s="81" t="s">
        <v>290</v>
      </c>
      <c r="C31" s="205"/>
      <c r="D31" s="11" t="s">
        <v>36</v>
      </c>
      <c r="E31" s="12" t="s">
        <v>40</v>
      </c>
      <c r="F31" s="12" t="s">
        <v>291</v>
      </c>
      <c r="G31" s="12" t="s">
        <v>135</v>
      </c>
      <c r="H31" s="49">
        <v>2708700</v>
      </c>
      <c r="I31" s="49">
        <v>2624276</v>
      </c>
      <c r="J31" s="58"/>
      <c r="K31" s="58"/>
      <c r="L31" s="58"/>
      <c r="M31" s="58"/>
      <c r="N31" s="58"/>
      <c r="O31" s="58"/>
      <c r="P31" s="58"/>
      <c r="Q31" s="58"/>
      <c r="R31" s="49"/>
      <c r="S31" s="49"/>
      <c r="T31" s="45"/>
      <c r="U31" s="152"/>
      <c r="V31" s="152"/>
    </row>
    <row r="32" spans="1:22" s="5" customFormat="1" ht="86.4" customHeight="1">
      <c r="A32" s="205"/>
      <c r="B32" s="85" t="s">
        <v>293</v>
      </c>
      <c r="C32" s="205"/>
      <c r="D32" s="11" t="s">
        <v>36</v>
      </c>
      <c r="E32" s="12" t="s">
        <v>41</v>
      </c>
      <c r="F32" s="12" t="s">
        <v>170</v>
      </c>
      <c r="G32" s="12" t="s">
        <v>132</v>
      </c>
      <c r="H32" s="49">
        <v>614300</v>
      </c>
      <c r="I32" s="49">
        <v>573781.06999999995</v>
      </c>
      <c r="J32" s="64">
        <v>71500</v>
      </c>
      <c r="K32" s="64">
        <v>71500</v>
      </c>
      <c r="L32" s="91">
        <v>230100</v>
      </c>
      <c r="M32" s="91">
        <v>230100</v>
      </c>
      <c r="N32" s="91">
        <v>361140</v>
      </c>
      <c r="O32" s="91">
        <v>354350</v>
      </c>
      <c r="P32" s="64">
        <v>609400</v>
      </c>
      <c r="Q32" s="64">
        <v>567250</v>
      </c>
      <c r="R32" s="49">
        <v>989400</v>
      </c>
      <c r="S32" s="49">
        <v>989400</v>
      </c>
      <c r="T32" s="45"/>
      <c r="U32" s="152">
        <f t="shared" si="2"/>
        <v>609.4</v>
      </c>
      <c r="V32" s="152">
        <f t="shared" si="3"/>
        <v>567.25</v>
      </c>
    </row>
    <row r="33" spans="1:22" s="5" customFormat="1" ht="22.05" customHeight="1">
      <c r="A33" s="205"/>
      <c r="B33" s="160" t="s">
        <v>292</v>
      </c>
      <c r="C33" s="205"/>
      <c r="D33" s="11" t="s">
        <v>36</v>
      </c>
      <c r="E33" s="12" t="s">
        <v>42</v>
      </c>
      <c r="F33" s="12" t="s">
        <v>173</v>
      </c>
      <c r="G33" s="50" t="s">
        <v>140</v>
      </c>
      <c r="H33" s="49">
        <v>3412800</v>
      </c>
      <c r="I33" s="49">
        <v>3298877.31</v>
      </c>
      <c r="J33" s="64">
        <v>10747.4</v>
      </c>
      <c r="K33" s="64">
        <v>10173.57</v>
      </c>
      <c r="L33" s="91">
        <v>24374.53</v>
      </c>
      <c r="M33" s="91">
        <v>20700.87</v>
      </c>
      <c r="N33" s="91">
        <v>41971.399999999994</v>
      </c>
      <c r="O33" s="91">
        <v>34064.1</v>
      </c>
      <c r="P33" s="64">
        <v>62900</v>
      </c>
      <c r="Q33" s="64">
        <v>56586.57</v>
      </c>
      <c r="R33" s="49">
        <v>62900</v>
      </c>
      <c r="S33" s="49">
        <v>62900</v>
      </c>
      <c r="T33" s="45"/>
      <c r="U33" s="152">
        <f t="shared" si="2"/>
        <v>62.9</v>
      </c>
      <c r="V33" s="152">
        <f t="shared" si="3"/>
        <v>56.586570000000002</v>
      </c>
    </row>
    <row r="34" spans="1:22" s="5" customFormat="1" ht="22.05" customHeight="1">
      <c r="A34" s="205"/>
      <c r="B34" s="161"/>
      <c r="C34" s="205"/>
      <c r="D34" s="11" t="s">
        <v>36</v>
      </c>
      <c r="E34" s="12" t="s">
        <v>42</v>
      </c>
      <c r="F34" s="12" t="s">
        <v>173</v>
      </c>
      <c r="G34" s="50" t="s">
        <v>400</v>
      </c>
      <c r="H34" s="49"/>
      <c r="I34" s="49"/>
      <c r="J34" s="64">
        <v>250100</v>
      </c>
      <c r="K34" s="64">
        <v>250100</v>
      </c>
      <c r="L34" s="91">
        <v>1056304.1299999999</v>
      </c>
      <c r="M34" s="91">
        <v>1056194.1299999999</v>
      </c>
      <c r="N34" s="91">
        <v>1833669.4</v>
      </c>
      <c r="O34" s="91">
        <v>1641165.2599999998</v>
      </c>
      <c r="P34" s="64">
        <v>2868749.4</v>
      </c>
      <c r="Q34" s="64">
        <v>2583299.5299999998</v>
      </c>
      <c r="R34" s="49"/>
      <c r="S34" s="49"/>
      <c r="T34" s="45"/>
      <c r="U34" s="152">
        <f t="shared" si="2"/>
        <v>2868.7493999999997</v>
      </c>
      <c r="V34" s="152">
        <f t="shared" si="3"/>
        <v>2583.2995299999998</v>
      </c>
    </row>
    <row r="35" spans="1:22" s="5" customFormat="1" ht="22.05" customHeight="1">
      <c r="A35" s="205"/>
      <c r="B35" s="162"/>
      <c r="C35" s="205"/>
      <c r="D35" s="11" t="s">
        <v>36</v>
      </c>
      <c r="E35" s="12" t="s">
        <v>42</v>
      </c>
      <c r="F35" s="12" t="s">
        <v>173</v>
      </c>
      <c r="G35" s="50" t="s">
        <v>43</v>
      </c>
      <c r="H35" s="49"/>
      <c r="I35" s="49"/>
      <c r="J35" s="64">
        <v>259850.6</v>
      </c>
      <c r="K35" s="64">
        <v>259734.09</v>
      </c>
      <c r="L35" s="91">
        <v>259850.6</v>
      </c>
      <c r="M35" s="91">
        <v>259850.6</v>
      </c>
      <c r="N35" s="91">
        <v>259850.6</v>
      </c>
      <c r="O35" s="91">
        <v>259850.6</v>
      </c>
      <c r="P35" s="64">
        <v>259850.6</v>
      </c>
      <c r="Q35" s="64">
        <v>259850.6</v>
      </c>
      <c r="R35" s="49">
        <v>3146600</v>
      </c>
      <c r="S35" s="49">
        <v>3146600</v>
      </c>
      <c r="T35" s="45"/>
      <c r="U35" s="152">
        <f t="shared" si="2"/>
        <v>259.85059999999999</v>
      </c>
      <c r="V35" s="152">
        <f t="shared" si="3"/>
        <v>259.85059999999999</v>
      </c>
    </row>
    <row r="36" spans="1:22" s="5" customFormat="1" ht="56.25" customHeight="1">
      <c r="A36" s="205"/>
      <c r="B36" s="85" t="s">
        <v>294</v>
      </c>
      <c r="C36" s="205"/>
      <c r="D36" s="11" t="s">
        <v>36</v>
      </c>
      <c r="E36" s="12" t="s">
        <v>39</v>
      </c>
      <c r="F36" s="12" t="s">
        <v>295</v>
      </c>
      <c r="G36" s="12" t="s">
        <v>135</v>
      </c>
      <c r="H36" s="49">
        <v>3975200</v>
      </c>
      <c r="I36" s="49">
        <v>3975200</v>
      </c>
      <c r="J36" s="64">
        <v>0</v>
      </c>
      <c r="K36" s="64">
        <v>0</v>
      </c>
      <c r="L36" s="91">
        <v>0</v>
      </c>
      <c r="M36" s="91">
        <v>0</v>
      </c>
      <c r="N36" s="91">
        <v>6178854.2699999996</v>
      </c>
      <c r="O36" s="91">
        <v>6178854.2599999998</v>
      </c>
      <c r="P36" s="64">
        <v>7121400</v>
      </c>
      <c r="Q36" s="64">
        <v>6538641.8600000003</v>
      </c>
      <c r="R36" s="49"/>
      <c r="S36" s="49"/>
      <c r="T36" s="45"/>
      <c r="U36" s="152">
        <f t="shared" si="2"/>
        <v>7121.4</v>
      </c>
      <c r="V36" s="152">
        <f t="shared" si="3"/>
        <v>6538.6418600000006</v>
      </c>
    </row>
    <row r="37" spans="1:22" s="5" customFormat="1" ht="43.2" customHeight="1">
      <c r="A37" s="205"/>
      <c r="B37" s="82" t="s">
        <v>296</v>
      </c>
      <c r="C37" s="205"/>
      <c r="D37" s="11" t="s">
        <v>36</v>
      </c>
      <c r="E37" s="12" t="s">
        <v>39</v>
      </c>
      <c r="F37" s="12" t="s">
        <v>261</v>
      </c>
      <c r="G37" s="12" t="s">
        <v>139</v>
      </c>
      <c r="H37" s="49">
        <v>2698400</v>
      </c>
      <c r="I37" s="49">
        <v>2698400</v>
      </c>
      <c r="J37" s="64">
        <v>0</v>
      </c>
      <c r="K37" s="64">
        <v>0</v>
      </c>
      <c r="L37" s="91">
        <v>0</v>
      </c>
      <c r="M37" s="91">
        <v>0</v>
      </c>
      <c r="N37" s="91">
        <v>2628300</v>
      </c>
      <c r="O37" s="91">
        <v>2628300</v>
      </c>
      <c r="P37" s="64">
        <v>2628300</v>
      </c>
      <c r="Q37" s="64">
        <v>2628300</v>
      </c>
      <c r="R37" s="49"/>
      <c r="S37" s="49"/>
      <c r="T37" s="45"/>
      <c r="U37" s="152">
        <f t="shared" si="2"/>
        <v>2628.3</v>
      </c>
      <c r="V37" s="152">
        <f t="shared" si="3"/>
        <v>2628.3</v>
      </c>
    </row>
    <row r="38" spans="1:22" s="5" customFormat="1" ht="63" customHeight="1">
      <c r="A38" s="205"/>
      <c r="B38" s="177" t="s">
        <v>177</v>
      </c>
      <c r="C38" s="205"/>
      <c r="D38" s="11" t="s">
        <v>36</v>
      </c>
      <c r="E38" s="12" t="s">
        <v>39</v>
      </c>
      <c r="F38" s="12" t="s">
        <v>174</v>
      </c>
      <c r="G38" s="12" t="s">
        <v>136</v>
      </c>
      <c r="H38" s="49">
        <v>196112933</v>
      </c>
      <c r="I38" s="49">
        <v>195510472.72</v>
      </c>
      <c r="J38" s="58">
        <v>38237462</v>
      </c>
      <c r="K38" s="58">
        <v>38237462</v>
      </c>
      <c r="L38" s="58">
        <v>114043234.72</v>
      </c>
      <c r="M38" s="58">
        <v>114043234.72</v>
      </c>
      <c r="N38" s="58">
        <v>143953896.53999999</v>
      </c>
      <c r="O38" s="58">
        <v>143953896.53999999</v>
      </c>
      <c r="P38" s="58">
        <v>205555394</v>
      </c>
      <c r="Q38" s="58">
        <v>205555394</v>
      </c>
      <c r="R38" s="49">
        <v>192392035</v>
      </c>
      <c r="S38" s="49">
        <v>192392035</v>
      </c>
      <c r="T38" s="45"/>
      <c r="U38" s="152">
        <f t="shared" si="2"/>
        <v>205555.394</v>
      </c>
      <c r="V38" s="152">
        <f t="shared" si="3"/>
        <v>205555.394</v>
      </c>
    </row>
    <row r="39" spans="1:22" s="5" customFormat="1" ht="57.6" customHeight="1">
      <c r="A39" s="205"/>
      <c r="B39" s="208"/>
      <c r="C39" s="205"/>
      <c r="D39" s="11" t="s">
        <v>36</v>
      </c>
      <c r="E39" s="12" t="s">
        <v>39</v>
      </c>
      <c r="F39" s="12" t="s">
        <v>174</v>
      </c>
      <c r="G39" s="12" t="s">
        <v>137</v>
      </c>
      <c r="H39" s="49">
        <v>18288367</v>
      </c>
      <c r="I39" s="49">
        <v>18288367</v>
      </c>
      <c r="J39" s="64">
        <v>3312888</v>
      </c>
      <c r="K39" s="64">
        <v>3312888</v>
      </c>
      <c r="L39" s="92">
        <v>10983162.880000001</v>
      </c>
      <c r="M39" s="58">
        <v>10983162.279999999</v>
      </c>
      <c r="N39" s="58">
        <v>13712960.060000001</v>
      </c>
      <c r="O39" s="58">
        <v>13712959.460000001</v>
      </c>
      <c r="P39" s="58">
        <v>19817506</v>
      </c>
      <c r="Q39" s="58">
        <v>19817506</v>
      </c>
      <c r="R39" s="49">
        <v>17882865</v>
      </c>
      <c r="S39" s="49">
        <v>17882865</v>
      </c>
      <c r="T39" s="45"/>
      <c r="U39" s="152">
        <f t="shared" si="2"/>
        <v>19817.506000000001</v>
      </c>
      <c r="V39" s="152">
        <f t="shared" si="3"/>
        <v>19817.506000000001</v>
      </c>
    </row>
    <row r="40" spans="1:22" s="5" customFormat="1" ht="57.6" customHeight="1">
      <c r="A40" s="205"/>
      <c r="B40" s="177" t="s">
        <v>477</v>
      </c>
      <c r="C40" s="205"/>
      <c r="D40" s="11" t="s">
        <v>36</v>
      </c>
      <c r="E40" s="12" t="s">
        <v>41</v>
      </c>
      <c r="F40" s="12" t="s">
        <v>175</v>
      </c>
      <c r="G40" s="12" t="s">
        <v>132</v>
      </c>
      <c r="H40" s="49">
        <v>9983898</v>
      </c>
      <c r="I40" s="49">
        <v>7546146.8399999999</v>
      </c>
      <c r="J40" s="64">
        <v>2224633.64</v>
      </c>
      <c r="K40" s="64">
        <v>2169633.64</v>
      </c>
      <c r="L40" s="91">
        <v>6073674.9800000004</v>
      </c>
      <c r="M40" s="91">
        <v>6166360.8000000007</v>
      </c>
      <c r="N40" s="91">
        <v>6815674.9800000004</v>
      </c>
      <c r="O40" s="91">
        <v>6803360.8000000007</v>
      </c>
      <c r="P40" s="64">
        <v>11043390.26</v>
      </c>
      <c r="Q40" s="64">
        <v>11043390.26</v>
      </c>
      <c r="R40" s="49">
        <v>12408742</v>
      </c>
      <c r="S40" s="49">
        <v>12408742</v>
      </c>
      <c r="T40" s="45"/>
      <c r="U40" s="152">
        <f t="shared" si="2"/>
        <v>11043.39026</v>
      </c>
      <c r="V40" s="152">
        <f t="shared" si="3"/>
        <v>11043.39026</v>
      </c>
    </row>
    <row r="41" spans="1:22" s="5" customFormat="1" ht="45.6" customHeight="1">
      <c r="A41" s="205"/>
      <c r="B41" s="208"/>
      <c r="C41" s="205"/>
      <c r="D41" s="11" t="s">
        <v>36</v>
      </c>
      <c r="E41" s="12" t="s">
        <v>41</v>
      </c>
      <c r="F41" s="12" t="s">
        <v>175</v>
      </c>
      <c r="G41" s="12" t="s">
        <v>133</v>
      </c>
      <c r="H41" s="49">
        <v>1135502</v>
      </c>
      <c r="I41" s="49">
        <v>1133628.1599999999</v>
      </c>
      <c r="J41" s="64">
        <v>330366.36</v>
      </c>
      <c r="K41" s="64">
        <v>330366.36</v>
      </c>
      <c r="L41" s="91">
        <v>933639.2</v>
      </c>
      <c r="M41" s="91">
        <v>933639.2</v>
      </c>
      <c r="N41" s="91">
        <v>996639.2</v>
      </c>
      <c r="O41" s="91">
        <v>996639.2</v>
      </c>
      <c r="P41" s="64">
        <v>1647409.74</v>
      </c>
      <c r="Q41" s="64">
        <v>1647409.74</v>
      </c>
      <c r="R41" s="49">
        <v>1882058</v>
      </c>
      <c r="S41" s="49">
        <v>1882058</v>
      </c>
      <c r="T41" s="45"/>
      <c r="U41" s="152">
        <f t="shared" si="2"/>
        <v>1647.4097400000001</v>
      </c>
      <c r="V41" s="152">
        <f t="shared" si="3"/>
        <v>1647.4097400000001</v>
      </c>
    </row>
    <row r="42" spans="1:22" s="5" customFormat="1" ht="125.4" customHeight="1">
      <c r="A42" s="205"/>
      <c r="B42" s="85" t="s">
        <v>297</v>
      </c>
      <c r="C42" s="205"/>
      <c r="D42" s="11" t="s">
        <v>36</v>
      </c>
      <c r="E42" s="12" t="s">
        <v>38</v>
      </c>
      <c r="F42" s="12" t="s">
        <v>176</v>
      </c>
      <c r="G42" s="12" t="s">
        <v>136</v>
      </c>
      <c r="H42" s="49">
        <v>77990300</v>
      </c>
      <c r="I42" s="49">
        <v>77990300</v>
      </c>
      <c r="J42" s="64">
        <v>15465273</v>
      </c>
      <c r="K42" s="64">
        <v>15465273</v>
      </c>
      <c r="L42" s="91">
        <v>38231049.530000001</v>
      </c>
      <c r="M42" s="91">
        <v>38241049</v>
      </c>
      <c r="N42" s="91">
        <v>57449169.140000001</v>
      </c>
      <c r="O42" s="91">
        <v>57459168</v>
      </c>
      <c r="P42" s="64">
        <v>79067158.200000003</v>
      </c>
      <c r="Q42" s="64">
        <v>78706646.689999998</v>
      </c>
      <c r="R42" s="49">
        <v>77448600</v>
      </c>
      <c r="S42" s="49">
        <v>77448600</v>
      </c>
      <c r="T42" s="45"/>
      <c r="U42" s="152">
        <f t="shared" si="2"/>
        <v>79067.158200000005</v>
      </c>
      <c r="V42" s="152">
        <f t="shared" si="3"/>
        <v>78706.646689999994</v>
      </c>
    </row>
    <row r="43" spans="1:22" s="5" customFormat="1" ht="49.2" customHeight="1">
      <c r="A43" s="205"/>
      <c r="B43" s="82" t="s">
        <v>500</v>
      </c>
      <c r="C43" s="205"/>
      <c r="D43" s="11" t="s">
        <v>36</v>
      </c>
      <c r="E43" s="12" t="s">
        <v>40</v>
      </c>
      <c r="F43" s="12" t="s">
        <v>499</v>
      </c>
      <c r="G43" s="12" t="s">
        <v>247</v>
      </c>
      <c r="H43" s="49"/>
      <c r="I43" s="49"/>
      <c r="J43" s="64">
        <v>0</v>
      </c>
      <c r="K43" s="64">
        <v>0</v>
      </c>
      <c r="L43" s="91">
        <v>2439800</v>
      </c>
      <c r="M43" s="91">
        <v>2439800</v>
      </c>
      <c r="N43" s="91">
        <v>4923296</v>
      </c>
      <c r="O43" s="91">
        <v>4923295.24</v>
      </c>
      <c r="P43" s="64">
        <v>4892340</v>
      </c>
      <c r="Q43" s="64">
        <v>4892339.22</v>
      </c>
      <c r="R43" s="49">
        <v>5487700</v>
      </c>
      <c r="S43" s="49">
        <v>5487700</v>
      </c>
      <c r="T43" s="45"/>
      <c r="U43" s="152">
        <f t="shared" si="2"/>
        <v>4892.34</v>
      </c>
      <c r="V43" s="152">
        <f t="shared" si="3"/>
        <v>4892.3392199999998</v>
      </c>
    </row>
    <row r="44" spans="1:22" s="5" customFormat="1" ht="46.2" customHeight="1">
      <c r="A44" s="205"/>
      <c r="B44" s="85" t="s">
        <v>299</v>
      </c>
      <c r="C44" s="205"/>
      <c r="D44" s="11" t="s">
        <v>36</v>
      </c>
      <c r="E44" s="12" t="s">
        <v>38</v>
      </c>
      <c r="F44" s="12" t="s">
        <v>298</v>
      </c>
      <c r="G44" s="12" t="s">
        <v>135</v>
      </c>
      <c r="H44" s="49">
        <v>1635316</v>
      </c>
      <c r="I44" s="49">
        <v>1635316</v>
      </c>
      <c r="J44" s="64"/>
      <c r="K44" s="64"/>
      <c r="L44" s="58"/>
      <c r="M44" s="64"/>
      <c r="N44" s="58"/>
      <c r="O44" s="58"/>
      <c r="P44" s="58"/>
      <c r="Q44" s="58"/>
      <c r="R44" s="49"/>
      <c r="S44" s="49"/>
      <c r="T44" s="45"/>
      <c r="U44" s="152"/>
      <c r="V44" s="152"/>
    </row>
    <row r="45" spans="1:22" s="5" customFormat="1" ht="19.95" customHeight="1">
      <c r="A45" s="205"/>
      <c r="B45" s="177" t="s">
        <v>300</v>
      </c>
      <c r="C45" s="205"/>
      <c r="D45" s="11" t="s">
        <v>36</v>
      </c>
      <c r="E45" s="12" t="s">
        <v>38</v>
      </c>
      <c r="F45" s="12" t="s">
        <v>178</v>
      </c>
      <c r="G45" s="12" t="s">
        <v>132</v>
      </c>
      <c r="H45" s="49">
        <v>68662419.409999996</v>
      </c>
      <c r="I45" s="49">
        <v>68055536.189999998</v>
      </c>
      <c r="J45" s="64">
        <v>17871130.09</v>
      </c>
      <c r="K45" s="64">
        <v>17871130</v>
      </c>
      <c r="L45" s="91">
        <v>36685062.579999998</v>
      </c>
      <c r="M45" s="91">
        <v>36683921.129999995</v>
      </c>
      <c r="N45" s="91">
        <v>50644719.739999995</v>
      </c>
      <c r="O45" s="91">
        <v>50643895.019999996</v>
      </c>
      <c r="P45" s="64">
        <v>74881337.950000003</v>
      </c>
      <c r="Q45" s="64">
        <v>72509587.299999997</v>
      </c>
      <c r="R45" s="49">
        <v>71662610</v>
      </c>
      <c r="S45" s="49">
        <v>71662610</v>
      </c>
      <c r="T45" s="45"/>
      <c r="U45" s="152">
        <f t="shared" si="2"/>
        <v>74881.337950000001</v>
      </c>
      <c r="V45" s="152">
        <f t="shared" si="3"/>
        <v>72509.587299999999</v>
      </c>
    </row>
    <row r="46" spans="1:22" s="5" customFormat="1" ht="19.95" customHeight="1">
      <c r="A46" s="205"/>
      <c r="B46" s="205"/>
      <c r="C46" s="205"/>
      <c r="D46" s="11" t="s">
        <v>36</v>
      </c>
      <c r="E46" s="12" t="s">
        <v>39</v>
      </c>
      <c r="F46" s="12" t="s">
        <v>178</v>
      </c>
      <c r="G46" s="12" t="s">
        <v>250</v>
      </c>
      <c r="H46" s="49">
        <v>117885588.95999999</v>
      </c>
      <c r="I46" s="49">
        <v>116720247.25</v>
      </c>
      <c r="J46" s="58">
        <v>41440614.210000001</v>
      </c>
      <c r="K46" s="58">
        <v>41440614.210000001</v>
      </c>
      <c r="L46" s="58">
        <v>76298263.810000002</v>
      </c>
      <c r="M46" s="58">
        <v>76298203.810000002</v>
      </c>
      <c r="N46" s="58">
        <v>91556206.810000002</v>
      </c>
      <c r="O46" s="58">
        <v>91556146.810000002</v>
      </c>
      <c r="P46" s="58">
        <v>126391653.19</v>
      </c>
      <c r="Q46" s="58">
        <v>125048211.69</v>
      </c>
      <c r="R46" s="49">
        <v>123150099</v>
      </c>
      <c r="S46" s="49">
        <v>123150099</v>
      </c>
      <c r="T46" s="45"/>
      <c r="U46" s="152">
        <f t="shared" si="2"/>
        <v>126391.65319</v>
      </c>
      <c r="V46" s="152">
        <f t="shared" si="3"/>
        <v>125048.21169</v>
      </c>
    </row>
    <row r="47" spans="1:22" s="5" customFormat="1" ht="19.95" customHeight="1">
      <c r="A47" s="205"/>
      <c r="B47" s="178"/>
      <c r="C47" s="205"/>
      <c r="D47" s="11" t="s">
        <v>36</v>
      </c>
      <c r="E47" s="12" t="s">
        <v>280</v>
      </c>
      <c r="F47" s="12" t="s">
        <v>178</v>
      </c>
      <c r="G47" s="12" t="s">
        <v>132</v>
      </c>
      <c r="H47" s="49">
        <v>35807993.140000001</v>
      </c>
      <c r="I47" s="49">
        <v>35603104.619999997</v>
      </c>
      <c r="J47" s="64">
        <v>8662682.9399999995</v>
      </c>
      <c r="K47" s="64">
        <v>8662682.9399999995</v>
      </c>
      <c r="L47" s="91">
        <v>19449671.879999999</v>
      </c>
      <c r="M47" s="91">
        <v>19449671.879999999</v>
      </c>
      <c r="N47" s="91">
        <v>25718062.390000001</v>
      </c>
      <c r="O47" s="91">
        <v>25718062.390000001</v>
      </c>
      <c r="P47" s="64">
        <v>36901929.219999999</v>
      </c>
      <c r="Q47" s="64">
        <v>36807904.130000003</v>
      </c>
      <c r="R47" s="49">
        <v>36778278</v>
      </c>
      <c r="S47" s="49">
        <v>36778278</v>
      </c>
      <c r="T47" s="45"/>
      <c r="U47" s="152">
        <f t="shared" si="2"/>
        <v>36901.929219999998</v>
      </c>
      <c r="V47" s="152">
        <f t="shared" si="3"/>
        <v>36807.904130000003</v>
      </c>
    </row>
    <row r="48" spans="1:22" s="5" customFormat="1" ht="18" customHeight="1">
      <c r="A48" s="205"/>
      <c r="B48" s="160" t="s">
        <v>301</v>
      </c>
      <c r="C48" s="205"/>
      <c r="D48" s="11" t="s">
        <v>36</v>
      </c>
      <c r="E48" s="12" t="s">
        <v>38</v>
      </c>
      <c r="F48" s="12" t="s">
        <v>248</v>
      </c>
      <c r="G48" s="12" t="s">
        <v>135</v>
      </c>
      <c r="H48" s="49">
        <v>1910032</v>
      </c>
      <c r="I48" s="49">
        <v>1848186.76</v>
      </c>
      <c r="J48" s="58">
        <v>0</v>
      </c>
      <c r="K48" s="58">
        <v>0</v>
      </c>
      <c r="L48" s="58">
        <v>88440</v>
      </c>
      <c r="M48" s="58">
        <v>88440</v>
      </c>
      <c r="N48" s="59">
        <v>88440</v>
      </c>
      <c r="O48" s="59">
        <v>88440</v>
      </c>
      <c r="P48" s="59">
        <v>174750.72</v>
      </c>
      <c r="Q48" s="59">
        <v>174750.72</v>
      </c>
      <c r="R48" s="49"/>
      <c r="S48" s="49"/>
      <c r="T48" s="45"/>
      <c r="U48" s="152">
        <f t="shared" si="2"/>
        <v>174.75072</v>
      </c>
      <c r="V48" s="152">
        <f t="shared" si="3"/>
        <v>174.75072</v>
      </c>
    </row>
    <row r="49" spans="1:22" s="5" customFormat="1" ht="18" customHeight="1">
      <c r="A49" s="205"/>
      <c r="B49" s="161"/>
      <c r="C49" s="205"/>
      <c r="D49" s="11" t="s">
        <v>36</v>
      </c>
      <c r="E49" s="12" t="s">
        <v>39</v>
      </c>
      <c r="F49" s="12" t="s">
        <v>248</v>
      </c>
      <c r="G49" s="12" t="s">
        <v>135</v>
      </c>
      <c r="H49" s="49">
        <v>4767668.2</v>
      </c>
      <c r="I49" s="49">
        <v>4629558.46</v>
      </c>
      <c r="J49" s="64">
        <v>49270</v>
      </c>
      <c r="K49" s="64">
        <v>49270</v>
      </c>
      <c r="L49" s="58">
        <v>370425.99</v>
      </c>
      <c r="M49" s="64">
        <v>370425.99</v>
      </c>
      <c r="N49" s="59">
        <v>1357147.5899999999</v>
      </c>
      <c r="O49" s="59">
        <v>1357147.5899999999</v>
      </c>
      <c r="P49" s="59">
        <v>3755836.72</v>
      </c>
      <c r="Q49" s="59">
        <v>3546667.82</v>
      </c>
      <c r="R49" s="49">
        <v>2053046</v>
      </c>
      <c r="S49" s="49">
        <v>2053046</v>
      </c>
      <c r="T49" s="45"/>
      <c r="U49" s="152">
        <f t="shared" si="2"/>
        <v>3755.8367200000002</v>
      </c>
      <c r="V49" s="152">
        <f t="shared" si="3"/>
        <v>3546.6678199999997</v>
      </c>
    </row>
    <row r="50" spans="1:22" s="5" customFormat="1" ht="18" customHeight="1">
      <c r="A50" s="205"/>
      <c r="B50" s="161"/>
      <c r="C50" s="205"/>
      <c r="D50" s="11" t="s">
        <v>36</v>
      </c>
      <c r="E50" s="12" t="s">
        <v>39</v>
      </c>
      <c r="F50" s="12" t="s">
        <v>248</v>
      </c>
      <c r="G50" s="12" t="s">
        <v>138</v>
      </c>
      <c r="H50" s="49">
        <v>240000</v>
      </c>
      <c r="I50" s="49">
        <v>239846.23</v>
      </c>
      <c r="J50" s="64">
        <v>0</v>
      </c>
      <c r="K50" s="64">
        <v>0</v>
      </c>
      <c r="L50" s="58">
        <v>0</v>
      </c>
      <c r="M50" s="64">
        <v>0</v>
      </c>
      <c r="N50" s="59">
        <v>69000</v>
      </c>
      <c r="O50" s="59">
        <v>69000</v>
      </c>
      <c r="P50" s="59">
        <v>130000</v>
      </c>
      <c r="Q50" s="59">
        <v>130000</v>
      </c>
      <c r="R50" s="49"/>
      <c r="S50" s="49"/>
      <c r="T50" s="45"/>
      <c r="U50" s="152">
        <f t="shared" si="2"/>
        <v>130</v>
      </c>
      <c r="V50" s="152">
        <f t="shared" si="3"/>
        <v>130</v>
      </c>
    </row>
    <row r="51" spans="1:22" s="5" customFormat="1" ht="18" customHeight="1">
      <c r="A51" s="205"/>
      <c r="B51" s="162"/>
      <c r="C51" s="205"/>
      <c r="D51" s="11" t="s">
        <v>36</v>
      </c>
      <c r="E51" s="12" t="s">
        <v>280</v>
      </c>
      <c r="F51" s="12" t="s">
        <v>248</v>
      </c>
      <c r="G51" s="12" t="s">
        <v>135</v>
      </c>
      <c r="H51" s="49">
        <v>512478.02</v>
      </c>
      <c r="I51" s="49">
        <v>512478.02</v>
      </c>
      <c r="J51" s="64">
        <v>0</v>
      </c>
      <c r="K51" s="64">
        <v>0</v>
      </c>
      <c r="L51" s="58">
        <v>259990</v>
      </c>
      <c r="M51" s="64">
        <v>259990</v>
      </c>
      <c r="N51" s="59">
        <v>260066</v>
      </c>
      <c r="O51" s="59">
        <v>259990</v>
      </c>
      <c r="P51" s="59">
        <v>379990</v>
      </c>
      <c r="Q51" s="59">
        <v>379914</v>
      </c>
      <c r="R51" s="49"/>
      <c r="S51" s="49"/>
      <c r="T51" s="45"/>
      <c r="U51" s="152">
        <f t="shared" si="2"/>
        <v>379.99</v>
      </c>
      <c r="V51" s="152">
        <f t="shared" si="3"/>
        <v>379.91399999999999</v>
      </c>
    </row>
    <row r="52" spans="1:22" s="5" customFormat="1" ht="60.6" customHeight="1">
      <c r="A52" s="205"/>
      <c r="B52" s="81" t="s">
        <v>302</v>
      </c>
      <c r="C52" s="205"/>
      <c r="D52" s="11" t="s">
        <v>36</v>
      </c>
      <c r="E52" s="12" t="s">
        <v>44</v>
      </c>
      <c r="F52" s="12" t="s">
        <v>179</v>
      </c>
      <c r="G52" s="12" t="s">
        <v>135</v>
      </c>
      <c r="H52" s="49">
        <v>600000</v>
      </c>
      <c r="I52" s="49">
        <v>600000</v>
      </c>
      <c r="J52" s="64">
        <v>154200</v>
      </c>
      <c r="K52" s="64">
        <v>154200</v>
      </c>
      <c r="L52" s="58">
        <v>404870</v>
      </c>
      <c r="M52" s="64">
        <v>404870</v>
      </c>
      <c r="N52" s="59">
        <v>404870</v>
      </c>
      <c r="O52" s="59">
        <v>404870</v>
      </c>
      <c r="P52" s="59">
        <v>600000</v>
      </c>
      <c r="Q52" s="59">
        <v>600000</v>
      </c>
      <c r="R52" s="49">
        <v>600000</v>
      </c>
      <c r="S52" s="49">
        <v>600000</v>
      </c>
      <c r="T52" s="45"/>
      <c r="U52" s="152">
        <f t="shared" si="2"/>
        <v>600</v>
      </c>
      <c r="V52" s="152">
        <f t="shared" si="3"/>
        <v>600</v>
      </c>
    </row>
    <row r="53" spans="1:22" s="5" customFormat="1" ht="60.6" customHeight="1">
      <c r="A53" s="205"/>
      <c r="B53" s="86" t="s">
        <v>303</v>
      </c>
      <c r="C53" s="205"/>
      <c r="D53" s="11" t="s">
        <v>36</v>
      </c>
      <c r="E53" s="12" t="s">
        <v>40</v>
      </c>
      <c r="F53" s="12" t="s">
        <v>180</v>
      </c>
      <c r="G53" s="12" t="s">
        <v>135</v>
      </c>
      <c r="H53" s="49">
        <v>490000</v>
      </c>
      <c r="I53" s="49">
        <v>490000</v>
      </c>
      <c r="J53" s="64">
        <v>0</v>
      </c>
      <c r="K53" s="64">
        <v>0</v>
      </c>
      <c r="L53" s="58">
        <v>280000</v>
      </c>
      <c r="M53" s="64">
        <v>280000</v>
      </c>
      <c r="N53" s="59">
        <v>490000</v>
      </c>
      <c r="O53" s="59">
        <v>489655</v>
      </c>
      <c r="P53" s="59">
        <v>490000</v>
      </c>
      <c r="Q53" s="59">
        <v>490000</v>
      </c>
      <c r="R53" s="49">
        <v>490000</v>
      </c>
      <c r="S53" s="49">
        <v>490000</v>
      </c>
      <c r="T53" s="45"/>
      <c r="U53" s="152">
        <f t="shared" si="2"/>
        <v>490</v>
      </c>
      <c r="V53" s="152">
        <f t="shared" si="3"/>
        <v>490</v>
      </c>
    </row>
    <row r="54" spans="1:22" s="5" customFormat="1" ht="45" customHeight="1">
      <c r="A54" s="205"/>
      <c r="B54" s="85" t="s">
        <v>304</v>
      </c>
      <c r="C54" s="205"/>
      <c r="D54" s="11" t="s">
        <v>36</v>
      </c>
      <c r="E54" s="12" t="s">
        <v>39</v>
      </c>
      <c r="F54" s="12" t="s">
        <v>305</v>
      </c>
      <c r="G54" s="12" t="s">
        <v>135</v>
      </c>
      <c r="H54" s="49">
        <v>4275000</v>
      </c>
      <c r="I54" s="49">
        <v>4253625</v>
      </c>
      <c r="J54" s="58"/>
      <c r="K54" s="58"/>
      <c r="L54" s="58"/>
      <c r="M54" s="58"/>
      <c r="N54" s="59"/>
      <c r="O54" s="59"/>
      <c r="P54" s="59"/>
      <c r="Q54" s="59"/>
      <c r="R54" s="49"/>
      <c r="S54" s="49"/>
      <c r="T54" s="45"/>
      <c r="U54" s="152"/>
      <c r="V54" s="152"/>
    </row>
    <row r="55" spans="1:22" s="5" customFormat="1" ht="18" customHeight="1">
      <c r="A55" s="205"/>
      <c r="B55" s="177" t="s">
        <v>306</v>
      </c>
      <c r="C55" s="205"/>
      <c r="D55" s="11" t="s">
        <v>36</v>
      </c>
      <c r="E55" s="12" t="s">
        <v>38</v>
      </c>
      <c r="F55" s="12" t="s">
        <v>181</v>
      </c>
      <c r="G55" s="12" t="s">
        <v>135</v>
      </c>
      <c r="H55" s="49">
        <v>5362.76</v>
      </c>
      <c r="I55" s="49">
        <v>5347.55</v>
      </c>
      <c r="J55" s="64">
        <v>1377.53</v>
      </c>
      <c r="K55" s="64">
        <v>1377.51</v>
      </c>
      <c r="L55" s="58">
        <v>2768.73</v>
      </c>
      <c r="M55" s="64">
        <v>2768.55</v>
      </c>
      <c r="N55" s="59">
        <v>4159.7700000000004</v>
      </c>
      <c r="O55" s="59">
        <v>4159.59</v>
      </c>
      <c r="P55" s="59">
        <v>5564</v>
      </c>
      <c r="Q55" s="59">
        <v>5545.54</v>
      </c>
      <c r="R55" s="49">
        <v>5564</v>
      </c>
      <c r="S55" s="49">
        <v>5564</v>
      </c>
      <c r="T55" s="45"/>
      <c r="U55" s="152">
        <f t="shared" si="2"/>
        <v>5.5640000000000001</v>
      </c>
      <c r="V55" s="152">
        <f t="shared" si="3"/>
        <v>5.5455399999999999</v>
      </c>
    </row>
    <row r="56" spans="1:22" s="5" customFormat="1" ht="18" customHeight="1">
      <c r="A56" s="205"/>
      <c r="B56" s="178"/>
      <c r="C56" s="205"/>
      <c r="D56" s="11" t="s">
        <v>36</v>
      </c>
      <c r="E56" s="12" t="s">
        <v>39</v>
      </c>
      <c r="F56" s="12" t="s">
        <v>181</v>
      </c>
      <c r="G56" s="12" t="s">
        <v>135</v>
      </c>
      <c r="H56" s="49">
        <v>11405.11</v>
      </c>
      <c r="I56" s="49">
        <v>10087.39</v>
      </c>
      <c r="J56" s="64">
        <v>2934.01</v>
      </c>
      <c r="K56" s="64">
        <v>2934.01</v>
      </c>
      <c r="L56" s="58">
        <v>5301.8700000000008</v>
      </c>
      <c r="M56" s="64">
        <v>5301.8700000000008</v>
      </c>
      <c r="N56" s="59">
        <v>7952.9100000000008</v>
      </c>
      <c r="O56" s="59">
        <v>7952.1900000000005</v>
      </c>
      <c r="P56" s="59">
        <v>12668</v>
      </c>
      <c r="Q56" s="59">
        <v>10556.04</v>
      </c>
      <c r="R56" s="49">
        <v>12668</v>
      </c>
      <c r="S56" s="49">
        <v>12668</v>
      </c>
      <c r="T56" s="45"/>
      <c r="U56" s="152">
        <f t="shared" si="2"/>
        <v>12.667999999999999</v>
      </c>
      <c r="V56" s="152">
        <f t="shared" si="3"/>
        <v>10.556040000000001</v>
      </c>
    </row>
    <row r="57" spans="1:22" s="5" customFormat="1" ht="18" customHeight="1">
      <c r="A57" s="205"/>
      <c r="B57" s="178"/>
      <c r="C57" s="205"/>
      <c r="D57" s="11" t="s">
        <v>36</v>
      </c>
      <c r="E57" s="12" t="s">
        <v>280</v>
      </c>
      <c r="F57" s="12" t="s">
        <v>181</v>
      </c>
      <c r="G57" s="12" t="s">
        <v>135</v>
      </c>
      <c r="H57" s="49">
        <v>3812.35</v>
      </c>
      <c r="I57" s="49">
        <v>3811.92</v>
      </c>
      <c r="J57" s="64">
        <v>984.06</v>
      </c>
      <c r="K57" s="64">
        <v>984.06</v>
      </c>
      <c r="L57" s="58">
        <v>1981.98</v>
      </c>
      <c r="M57" s="64">
        <v>1981.98</v>
      </c>
      <c r="N57" s="59">
        <v>2980.62</v>
      </c>
      <c r="O57" s="59">
        <v>2979.9</v>
      </c>
      <c r="P57" s="59">
        <v>3992</v>
      </c>
      <c r="Q57" s="59">
        <v>3977.82</v>
      </c>
      <c r="R57" s="49">
        <v>3992</v>
      </c>
      <c r="S57" s="49">
        <v>3992</v>
      </c>
      <c r="T57" s="45"/>
      <c r="U57" s="152">
        <f t="shared" si="2"/>
        <v>3.992</v>
      </c>
      <c r="V57" s="152">
        <f t="shared" si="3"/>
        <v>3.9778200000000004</v>
      </c>
    </row>
    <row r="58" spans="1:22" s="5" customFormat="1" ht="18" customHeight="1">
      <c r="A58" s="205"/>
      <c r="B58" s="206"/>
      <c r="C58" s="205"/>
      <c r="D58" s="11" t="s">
        <v>36</v>
      </c>
      <c r="E58" s="12" t="s">
        <v>44</v>
      </c>
      <c r="F58" s="12" t="s">
        <v>181</v>
      </c>
      <c r="G58" s="12" t="s">
        <v>135</v>
      </c>
      <c r="H58" s="49"/>
      <c r="I58" s="49"/>
      <c r="J58" s="64"/>
      <c r="K58" s="64"/>
      <c r="L58" s="58"/>
      <c r="M58" s="64"/>
      <c r="N58" s="59"/>
      <c r="O58" s="59"/>
      <c r="P58" s="59"/>
      <c r="Q58" s="59"/>
      <c r="R58" s="49">
        <v>2903</v>
      </c>
      <c r="S58" s="49">
        <v>2903</v>
      </c>
      <c r="T58" s="45"/>
      <c r="U58" s="152"/>
      <c r="V58" s="152"/>
    </row>
    <row r="59" spans="1:22" s="5" customFormat="1" ht="42" customHeight="1">
      <c r="A59" s="205"/>
      <c r="B59" s="177" t="s">
        <v>307</v>
      </c>
      <c r="C59" s="205"/>
      <c r="D59" s="11" t="s">
        <v>36</v>
      </c>
      <c r="E59" s="12" t="s">
        <v>38</v>
      </c>
      <c r="F59" s="12" t="s">
        <v>249</v>
      </c>
      <c r="G59" s="23" t="s">
        <v>132</v>
      </c>
      <c r="H59" s="49">
        <v>37000</v>
      </c>
      <c r="I59" s="49">
        <v>37000</v>
      </c>
      <c r="J59" s="58"/>
      <c r="K59" s="58"/>
      <c r="L59" s="58"/>
      <c r="M59" s="58"/>
      <c r="N59" s="59"/>
      <c r="O59" s="59"/>
      <c r="P59" s="59"/>
      <c r="Q59" s="59"/>
      <c r="R59" s="49"/>
      <c r="S59" s="49"/>
      <c r="T59" s="45"/>
      <c r="U59" s="152"/>
      <c r="V59" s="152"/>
    </row>
    <row r="60" spans="1:22" s="5" customFormat="1" ht="42" customHeight="1">
      <c r="A60" s="205"/>
      <c r="B60" s="179"/>
      <c r="C60" s="205"/>
      <c r="D60" s="11" t="s">
        <v>36</v>
      </c>
      <c r="E60" s="12" t="s">
        <v>39</v>
      </c>
      <c r="F60" s="12" t="s">
        <v>249</v>
      </c>
      <c r="G60" s="23" t="s">
        <v>132</v>
      </c>
      <c r="H60" s="49">
        <v>38000</v>
      </c>
      <c r="I60" s="49">
        <v>38000</v>
      </c>
      <c r="J60" s="58">
        <v>0</v>
      </c>
      <c r="K60" s="58">
        <v>0</v>
      </c>
      <c r="L60" s="58">
        <v>5750</v>
      </c>
      <c r="M60" s="58">
        <v>5750</v>
      </c>
      <c r="N60" s="59">
        <v>23000</v>
      </c>
      <c r="O60" s="59">
        <v>23000</v>
      </c>
      <c r="P60" s="59">
        <v>23000</v>
      </c>
      <c r="Q60" s="59">
        <v>23000</v>
      </c>
      <c r="R60" s="49"/>
      <c r="S60" s="49"/>
      <c r="T60" s="45"/>
      <c r="U60" s="152">
        <f t="shared" si="2"/>
        <v>23</v>
      </c>
      <c r="V60" s="152">
        <f t="shared" si="3"/>
        <v>23</v>
      </c>
    </row>
    <row r="61" spans="1:22" s="5" customFormat="1" ht="25.05" customHeight="1">
      <c r="A61" s="205"/>
      <c r="B61" s="207" t="s">
        <v>538</v>
      </c>
      <c r="C61" s="205"/>
      <c r="D61" s="11" t="s">
        <v>36</v>
      </c>
      <c r="E61" s="12" t="s">
        <v>38</v>
      </c>
      <c r="F61" s="12" t="s">
        <v>537</v>
      </c>
      <c r="G61" s="23" t="s">
        <v>135</v>
      </c>
      <c r="H61" s="49"/>
      <c r="I61" s="49"/>
      <c r="J61" s="58">
        <v>0</v>
      </c>
      <c r="K61" s="58">
        <v>0</v>
      </c>
      <c r="L61" s="58">
        <v>0</v>
      </c>
      <c r="M61" s="58">
        <v>0</v>
      </c>
      <c r="N61" s="59">
        <v>100000</v>
      </c>
      <c r="O61" s="59">
        <v>100000</v>
      </c>
      <c r="P61" s="59">
        <v>100000</v>
      </c>
      <c r="Q61" s="59">
        <v>100000</v>
      </c>
      <c r="R61" s="49"/>
      <c r="S61" s="49"/>
      <c r="T61" s="45"/>
      <c r="U61" s="152">
        <f t="shared" si="2"/>
        <v>100</v>
      </c>
      <c r="V61" s="152">
        <f t="shared" si="3"/>
        <v>100</v>
      </c>
    </row>
    <row r="62" spans="1:22" s="5" customFormat="1" ht="25.05" customHeight="1">
      <c r="A62" s="205"/>
      <c r="B62" s="178"/>
      <c r="C62" s="205"/>
      <c r="D62" s="11" t="s">
        <v>36</v>
      </c>
      <c r="E62" s="12" t="s">
        <v>38</v>
      </c>
      <c r="F62" s="12" t="s">
        <v>539</v>
      </c>
      <c r="G62" s="23" t="s">
        <v>135</v>
      </c>
      <c r="H62" s="49"/>
      <c r="I62" s="49"/>
      <c r="J62" s="58">
        <v>0</v>
      </c>
      <c r="K62" s="58">
        <v>0</v>
      </c>
      <c r="L62" s="58">
        <v>0</v>
      </c>
      <c r="M62" s="58">
        <v>0</v>
      </c>
      <c r="N62" s="59">
        <v>250000</v>
      </c>
      <c r="O62" s="59">
        <v>250000</v>
      </c>
      <c r="P62" s="59">
        <v>250000</v>
      </c>
      <c r="Q62" s="59">
        <v>250000</v>
      </c>
      <c r="R62" s="49"/>
      <c r="S62" s="49"/>
      <c r="T62" s="45"/>
      <c r="U62" s="152">
        <f t="shared" si="2"/>
        <v>250</v>
      </c>
      <c r="V62" s="152">
        <f t="shared" si="3"/>
        <v>250</v>
      </c>
    </row>
    <row r="63" spans="1:22" s="5" customFormat="1" ht="25.05" customHeight="1">
      <c r="A63" s="205"/>
      <c r="B63" s="179"/>
      <c r="C63" s="205"/>
      <c r="D63" s="11" t="s">
        <v>36</v>
      </c>
      <c r="E63" s="12" t="s">
        <v>38</v>
      </c>
      <c r="F63" s="12" t="s">
        <v>539</v>
      </c>
      <c r="G63" s="23" t="s">
        <v>135</v>
      </c>
      <c r="H63" s="49"/>
      <c r="I63" s="49"/>
      <c r="J63" s="58"/>
      <c r="K63" s="58"/>
      <c r="L63" s="58"/>
      <c r="M63" s="58"/>
      <c r="N63" s="59">
        <v>750000</v>
      </c>
      <c r="O63" s="59">
        <v>750000</v>
      </c>
      <c r="P63" s="59">
        <v>750000</v>
      </c>
      <c r="Q63" s="59">
        <v>750000</v>
      </c>
      <c r="R63" s="49"/>
      <c r="S63" s="49"/>
      <c r="T63" s="45"/>
      <c r="U63" s="152">
        <f t="shared" si="2"/>
        <v>750</v>
      </c>
      <c r="V63" s="152">
        <f t="shared" si="3"/>
        <v>750</v>
      </c>
    </row>
    <row r="64" spans="1:22" s="5" customFormat="1" ht="58.5" customHeight="1">
      <c r="A64" s="205"/>
      <c r="B64" s="87" t="s">
        <v>308</v>
      </c>
      <c r="C64" s="205"/>
      <c r="D64" s="11" t="s">
        <v>36</v>
      </c>
      <c r="E64" s="12" t="s">
        <v>40</v>
      </c>
      <c r="F64" s="12" t="s">
        <v>309</v>
      </c>
      <c r="G64" s="23" t="s">
        <v>250</v>
      </c>
      <c r="H64" s="49">
        <v>593915</v>
      </c>
      <c r="I64" s="49">
        <v>593915</v>
      </c>
      <c r="J64" s="58"/>
      <c r="K64" s="58"/>
      <c r="L64" s="58"/>
      <c r="M64" s="58"/>
      <c r="N64" s="59"/>
      <c r="O64" s="59"/>
      <c r="P64" s="59"/>
      <c r="Q64" s="59"/>
      <c r="R64" s="49"/>
      <c r="S64" s="49"/>
      <c r="T64" s="45"/>
      <c r="U64" s="152"/>
      <c r="V64" s="152"/>
    </row>
    <row r="65" spans="1:22" s="5" customFormat="1" ht="84.6" customHeight="1">
      <c r="A65" s="205"/>
      <c r="B65" s="85" t="s">
        <v>310</v>
      </c>
      <c r="C65" s="205"/>
      <c r="D65" s="11" t="s">
        <v>36</v>
      </c>
      <c r="E65" s="12" t="s">
        <v>40</v>
      </c>
      <c r="F65" s="21" t="s">
        <v>311</v>
      </c>
      <c r="G65" s="12" t="s">
        <v>132</v>
      </c>
      <c r="H65" s="49">
        <v>959840</v>
      </c>
      <c r="I65" s="49">
        <v>959840</v>
      </c>
      <c r="J65" s="58"/>
      <c r="K65" s="58"/>
      <c r="L65" s="58"/>
      <c r="M65" s="58"/>
      <c r="N65" s="59"/>
      <c r="O65" s="59"/>
      <c r="P65" s="59"/>
      <c r="Q65" s="59"/>
      <c r="R65" s="49"/>
      <c r="S65" s="49"/>
      <c r="T65" s="45"/>
      <c r="U65" s="152"/>
      <c r="V65" s="152"/>
    </row>
    <row r="66" spans="1:22" s="5" customFormat="1" ht="132" customHeight="1">
      <c r="A66" s="205"/>
      <c r="B66" s="85" t="s">
        <v>312</v>
      </c>
      <c r="C66" s="205"/>
      <c r="D66" s="11" t="s">
        <v>36</v>
      </c>
      <c r="E66" s="12" t="s">
        <v>40</v>
      </c>
      <c r="F66" s="21" t="s">
        <v>501</v>
      </c>
      <c r="G66" s="12" t="s">
        <v>135</v>
      </c>
      <c r="H66" s="49">
        <v>328</v>
      </c>
      <c r="I66" s="49">
        <v>328</v>
      </c>
      <c r="J66" s="64">
        <v>0</v>
      </c>
      <c r="K66" s="64">
        <v>0</v>
      </c>
      <c r="L66" s="58">
        <v>0</v>
      </c>
      <c r="M66" s="64">
        <v>0</v>
      </c>
      <c r="N66" s="59">
        <v>334</v>
      </c>
      <c r="O66" s="59">
        <v>334</v>
      </c>
      <c r="P66" s="59">
        <v>334</v>
      </c>
      <c r="Q66" s="59">
        <v>334</v>
      </c>
      <c r="R66" s="49">
        <v>334</v>
      </c>
      <c r="S66" s="49">
        <v>334</v>
      </c>
      <c r="T66" s="45"/>
      <c r="U66" s="152">
        <f t="shared" si="2"/>
        <v>0.33400000000000002</v>
      </c>
      <c r="V66" s="152">
        <f t="shared" si="3"/>
        <v>0.33400000000000002</v>
      </c>
    </row>
    <row r="67" spans="1:22" s="5" customFormat="1" ht="61.2" customHeight="1">
      <c r="A67" s="205"/>
      <c r="B67" s="85" t="s">
        <v>541</v>
      </c>
      <c r="C67" s="205"/>
      <c r="D67" s="11" t="s">
        <v>36</v>
      </c>
      <c r="E67" s="12" t="s">
        <v>40</v>
      </c>
      <c r="F67" s="21" t="s">
        <v>540</v>
      </c>
      <c r="G67" s="12" t="s">
        <v>135</v>
      </c>
      <c r="H67" s="49"/>
      <c r="I67" s="49"/>
      <c r="J67" s="64">
        <v>0</v>
      </c>
      <c r="K67" s="64">
        <v>0</v>
      </c>
      <c r="L67" s="58">
        <v>0</v>
      </c>
      <c r="M67" s="64">
        <v>0</v>
      </c>
      <c r="N67" s="59">
        <v>0</v>
      </c>
      <c r="O67" s="59">
        <v>0</v>
      </c>
      <c r="P67" s="59">
        <v>1636368</v>
      </c>
      <c r="Q67" s="59">
        <v>1628186.16</v>
      </c>
      <c r="R67" s="49"/>
      <c r="S67" s="49"/>
      <c r="T67" s="45"/>
      <c r="U67" s="152">
        <f t="shared" si="2"/>
        <v>1636.3679999999999</v>
      </c>
      <c r="V67" s="152">
        <f t="shared" si="3"/>
        <v>1628.18616</v>
      </c>
    </row>
    <row r="68" spans="1:22" s="5" customFormat="1" ht="58.2" customHeight="1">
      <c r="A68" s="205"/>
      <c r="B68" s="85" t="s">
        <v>313</v>
      </c>
      <c r="C68" s="205"/>
      <c r="D68" s="11" t="s">
        <v>36</v>
      </c>
      <c r="E68" s="12" t="s">
        <v>40</v>
      </c>
      <c r="F68" s="21" t="s">
        <v>314</v>
      </c>
      <c r="G68" s="12" t="s">
        <v>135</v>
      </c>
      <c r="H68" s="49">
        <v>135435</v>
      </c>
      <c r="I68" s="49">
        <v>131214</v>
      </c>
      <c r="J68" s="58"/>
      <c r="K68" s="58"/>
      <c r="L68" s="58"/>
      <c r="M68" s="58"/>
      <c r="N68" s="59"/>
      <c r="O68" s="59"/>
      <c r="P68" s="59"/>
      <c r="Q68" s="59"/>
      <c r="R68" s="49"/>
      <c r="S68" s="49"/>
      <c r="T68" s="45"/>
      <c r="U68" s="152"/>
      <c r="V68" s="152"/>
    </row>
    <row r="69" spans="1:22" s="5" customFormat="1" ht="69.599999999999994" customHeight="1">
      <c r="A69" s="205"/>
      <c r="B69" s="85" t="s">
        <v>316</v>
      </c>
      <c r="C69" s="205"/>
      <c r="D69" s="11" t="s">
        <v>36</v>
      </c>
      <c r="E69" s="12" t="s">
        <v>39</v>
      </c>
      <c r="F69" s="21" t="s">
        <v>315</v>
      </c>
      <c r="G69" s="12" t="s">
        <v>135</v>
      </c>
      <c r="H69" s="49">
        <v>457472</v>
      </c>
      <c r="I69" s="49">
        <v>441689.48</v>
      </c>
      <c r="J69" s="64">
        <v>0</v>
      </c>
      <c r="K69" s="64">
        <v>0</v>
      </c>
      <c r="L69" s="58">
        <v>0</v>
      </c>
      <c r="M69" s="64">
        <v>0</v>
      </c>
      <c r="N69" s="59">
        <v>776279.18</v>
      </c>
      <c r="O69" s="59">
        <v>762525.94</v>
      </c>
      <c r="P69" s="59">
        <v>776279.18</v>
      </c>
      <c r="Q69" s="59">
        <v>762525.94</v>
      </c>
      <c r="R69" s="49"/>
      <c r="S69" s="49"/>
      <c r="T69" s="45"/>
      <c r="U69" s="152">
        <f t="shared" si="2"/>
        <v>776.27918</v>
      </c>
      <c r="V69" s="152">
        <f t="shared" si="3"/>
        <v>762.52593999999999</v>
      </c>
    </row>
    <row r="70" spans="1:22" s="5" customFormat="1" ht="58.8" customHeight="1">
      <c r="A70" s="205"/>
      <c r="B70" s="85" t="s">
        <v>317</v>
      </c>
      <c r="C70" s="205"/>
      <c r="D70" s="11" t="s">
        <v>36</v>
      </c>
      <c r="E70" s="12" t="s">
        <v>39</v>
      </c>
      <c r="F70" s="21" t="s">
        <v>251</v>
      </c>
      <c r="G70" s="12" t="s">
        <v>135</v>
      </c>
      <c r="H70" s="49">
        <v>269840</v>
      </c>
      <c r="I70" s="49">
        <v>269840</v>
      </c>
      <c r="J70" s="64">
        <v>0</v>
      </c>
      <c r="K70" s="64">
        <v>0</v>
      </c>
      <c r="L70" s="58">
        <v>0</v>
      </c>
      <c r="M70" s="64">
        <v>0</v>
      </c>
      <c r="N70" s="59">
        <v>270066</v>
      </c>
      <c r="O70" s="59">
        <v>262830</v>
      </c>
      <c r="P70" s="59">
        <v>270066</v>
      </c>
      <c r="Q70" s="59">
        <v>262830</v>
      </c>
      <c r="R70" s="49">
        <v>270066</v>
      </c>
      <c r="S70" s="49">
        <v>270066</v>
      </c>
      <c r="T70" s="45"/>
      <c r="U70" s="152">
        <f t="shared" si="2"/>
        <v>270.06599999999997</v>
      </c>
      <c r="V70" s="152">
        <f t="shared" si="3"/>
        <v>262.83</v>
      </c>
    </row>
    <row r="71" spans="1:22" s="5" customFormat="1" ht="21" customHeight="1">
      <c r="A71" s="213"/>
      <c r="B71" s="163" t="s">
        <v>544</v>
      </c>
      <c r="C71" s="229"/>
      <c r="D71" s="11" t="s">
        <v>36</v>
      </c>
      <c r="E71" s="12" t="s">
        <v>39</v>
      </c>
      <c r="F71" s="21" t="s">
        <v>502</v>
      </c>
      <c r="G71" s="12" t="s">
        <v>135</v>
      </c>
      <c r="H71" s="49"/>
      <c r="I71" s="49"/>
      <c r="J71" s="64">
        <v>0</v>
      </c>
      <c r="K71" s="64">
        <v>0</v>
      </c>
      <c r="L71" s="58">
        <v>0</v>
      </c>
      <c r="M71" s="64">
        <v>0</v>
      </c>
      <c r="N71" s="59">
        <v>0</v>
      </c>
      <c r="O71" s="59">
        <v>0</v>
      </c>
      <c r="P71" s="59">
        <v>974500</v>
      </c>
      <c r="Q71" s="59">
        <v>974500</v>
      </c>
      <c r="R71" s="49"/>
      <c r="S71" s="49"/>
      <c r="T71" s="45"/>
      <c r="U71" s="152">
        <f t="shared" si="2"/>
        <v>974.5</v>
      </c>
      <c r="V71" s="152">
        <f t="shared" si="3"/>
        <v>974.5</v>
      </c>
    </row>
    <row r="72" spans="1:22" s="5" customFormat="1" ht="21" customHeight="1">
      <c r="A72" s="213"/>
      <c r="B72" s="161"/>
      <c r="C72" s="229"/>
      <c r="D72" s="11" t="s">
        <v>36</v>
      </c>
      <c r="E72" s="12" t="s">
        <v>39</v>
      </c>
      <c r="F72" s="21" t="s">
        <v>502</v>
      </c>
      <c r="G72" s="12" t="s">
        <v>135</v>
      </c>
      <c r="H72" s="49"/>
      <c r="I72" s="49"/>
      <c r="J72" s="64">
        <v>0</v>
      </c>
      <c r="K72" s="64">
        <v>0</v>
      </c>
      <c r="L72" s="58">
        <v>0</v>
      </c>
      <c r="M72" s="64">
        <v>0</v>
      </c>
      <c r="N72" s="59">
        <v>71820.44</v>
      </c>
      <c r="O72" s="59">
        <v>0</v>
      </c>
      <c r="P72" s="59">
        <v>78874</v>
      </c>
      <c r="Q72" s="59">
        <v>9779.56</v>
      </c>
      <c r="R72" s="49"/>
      <c r="S72" s="49"/>
      <c r="T72" s="45"/>
      <c r="U72" s="152">
        <f t="shared" si="2"/>
        <v>78.873999999999995</v>
      </c>
      <c r="V72" s="152">
        <f t="shared" si="3"/>
        <v>9.77956</v>
      </c>
    </row>
    <row r="73" spans="1:22" s="5" customFormat="1" ht="34.200000000000003" customHeight="1">
      <c r="A73" s="206"/>
      <c r="B73" s="162"/>
      <c r="C73" s="230"/>
      <c r="D73" s="11" t="s">
        <v>36</v>
      </c>
      <c r="E73" s="12" t="s">
        <v>280</v>
      </c>
      <c r="F73" s="21" t="s">
        <v>502</v>
      </c>
      <c r="G73" s="12" t="s">
        <v>135</v>
      </c>
      <c r="H73" s="49"/>
      <c r="I73" s="49"/>
      <c r="J73" s="64">
        <v>0</v>
      </c>
      <c r="K73" s="64">
        <v>0</v>
      </c>
      <c r="L73" s="58">
        <v>0</v>
      </c>
      <c r="M73" s="64">
        <v>0</v>
      </c>
      <c r="N73" s="59">
        <v>29326</v>
      </c>
      <c r="O73" s="59">
        <v>0</v>
      </c>
      <c r="P73" s="59">
        <v>29326</v>
      </c>
      <c r="Q73" s="59">
        <v>0</v>
      </c>
      <c r="R73" s="49"/>
      <c r="S73" s="49"/>
      <c r="T73" s="45"/>
      <c r="U73" s="152">
        <f t="shared" ref="U73:U136" si="6">P73/1000</f>
        <v>29.326000000000001</v>
      </c>
      <c r="V73" s="152">
        <f t="shared" ref="V73:V136" si="7">Q73/1000</f>
        <v>0</v>
      </c>
    </row>
    <row r="74" spans="1:22" s="5" customFormat="1" ht="19.95" customHeight="1">
      <c r="A74" s="177" t="s">
        <v>505</v>
      </c>
      <c r="B74" s="177" t="s">
        <v>318</v>
      </c>
      <c r="C74" s="2" t="s">
        <v>34</v>
      </c>
      <c r="D74" s="11"/>
      <c r="E74" s="11"/>
      <c r="F74" s="11"/>
      <c r="G74" s="11"/>
      <c r="H74" s="49">
        <f>H75</f>
        <v>299147.53999999998</v>
      </c>
      <c r="I74" s="49">
        <f>I75</f>
        <v>299147.53999999998</v>
      </c>
      <c r="J74" s="58">
        <f t="shared" ref="J74:S74" si="8">J75</f>
        <v>18702.52</v>
      </c>
      <c r="K74" s="58">
        <f t="shared" si="8"/>
        <v>18702.52</v>
      </c>
      <c r="L74" s="58">
        <f t="shared" si="8"/>
        <v>47621.78</v>
      </c>
      <c r="M74" s="58">
        <f t="shared" si="8"/>
        <v>40152.769999999997</v>
      </c>
      <c r="N74" s="59">
        <f t="shared" si="8"/>
        <v>66279.56</v>
      </c>
      <c r="O74" s="59">
        <f t="shared" si="8"/>
        <v>66278.06</v>
      </c>
      <c r="P74" s="59">
        <f t="shared" si="8"/>
        <v>720128.98</v>
      </c>
      <c r="Q74" s="59">
        <f t="shared" si="8"/>
        <v>720128.98</v>
      </c>
      <c r="R74" s="55">
        <f t="shared" si="8"/>
        <v>0</v>
      </c>
      <c r="S74" s="49">
        <f t="shared" si="8"/>
        <v>0</v>
      </c>
      <c r="T74" s="45"/>
      <c r="U74" s="152">
        <f t="shared" si="6"/>
        <v>720.12897999999996</v>
      </c>
      <c r="V74" s="152">
        <f t="shared" si="7"/>
        <v>720.12897999999996</v>
      </c>
    </row>
    <row r="75" spans="1:22" s="5" customFormat="1" ht="19.95" customHeight="1">
      <c r="A75" s="205"/>
      <c r="B75" s="205"/>
      <c r="C75" s="2" t="s">
        <v>45</v>
      </c>
      <c r="D75" s="11"/>
      <c r="E75" s="11"/>
      <c r="F75" s="11"/>
      <c r="G75" s="11"/>
      <c r="H75" s="49">
        <f>H76+H77</f>
        <v>299147.53999999998</v>
      </c>
      <c r="I75" s="49">
        <f>I76+I77</f>
        <v>299147.53999999998</v>
      </c>
      <c r="J75" s="58">
        <f t="shared" ref="J75" si="9">J76+J77</f>
        <v>18702.52</v>
      </c>
      <c r="K75" s="58">
        <f t="shared" ref="K75:M75" si="10">K76+K77</f>
        <v>18702.52</v>
      </c>
      <c r="L75" s="58">
        <f t="shared" ref="L75:S75" si="11">L76+L77</f>
        <v>47621.78</v>
      </c>
      <c r="M75" s="58">
        <f t="shared" si="10"/>
        <v>40152.769999999997</v>
      </c>
      <c r="N75" s="59">
        <f t="shared" si="11"/>
        <v>66279.56</v>
      </c>
      <c r="O75" s="59">
        <f t="shared" si="11"/>
        <v>66278.06</v>
      </c>
      <c r="P75" s="59">
        <f t="shared" si="11"/>
        <v>720128.98</v>
      </c>
      <c r="Q75" s="59">
        <f t="shared" si="11"/>
        <v>720128.98</v>
      </c>
      <c r="R75" s="55">
        <f t="shared" si="11"/>
        <v>0</v>
      </c>
      <c r="S75" s="49">
        <f t="shared" si="11"/>
        <v>0</v>
      </c>
      <c r="T75" s="45"/>
      <c r="U75" s="152">
        <f t="shared" si="6"/>
        <v>720.12897999999996</v>
      </c>
      <c r="V75" s="152">
        <f t="shared" si="7"/>
        <v>720.12897999999996</v>
      </c>
    </row>
    <row r="76" spans="1:22" s="5" customFormat="1" ht="19.95" customHeight="1">
      <c r="A76" s="205"/>
      <c r="B76" s="205"/>
      <c r="C76" s="177" t="s">
        <v>46</v>
      </c>
      <c r="D76" s="11" t="s">
        <v>36</v>
      </c>
      <c r="E76" s="12" t="s">
        <v>44</v>
      </c>
      <c r="F76" s="12" t="s">
        <v>182</v>
      </c>
      <c r="G76" s="12" t="s">
        <v>183</v>
      </c>
      <c r="H76" s="49">
        <v>278336.36</v>
      </c>
      <c r="I76" s="49">
        <v>278336.36</v>
      </c>
      <c r="J76" s="58">
        <v>18056.32</v>
      </c>
      <c r="K76" s="58">
        <v>18056.32</v>
      </c>
      <c r="L76" s="58">
        <v>46975.58</v>
      </c>
      <c r="M76" s="58">
        <v>39506.57</v>
      </c>
      <c r="N76" s="59">
        <v>63435.53</v>
      </c>
      <c r="O76" s="59">
        <v>63434.03</v>
      </c>
      <c r="P76" s="59">
        <v>707820.71</v>
      </c>
      <c r="Q76" s="59">
        <v>707820.71</v>
      </c>
      <c r="R76" s="49"/>
      <c r="S76" s="49"/>
      <c r="T76" s="45"/>
      <c r="U76" s="152">
        <f t="shared" si="6"/>
        <v>707.82070999999996</v>
      </c>
      <c r="V76" s="152">
        <f t="shared" si="7"/>
        <v>707.82070999999996</v>
      </c>
    </row>
    <row r="77" spans="1:22" s="5" customFormat="1" ht="19.95" customHeight="1">
      <c r="A77" s="208"/>
      <c r="B77" s="208"/>
      <c r="C77" s="208"/>
      <c r="D77" s="11" t="s">
        <v>36</v>
      </c>
      <c r="E77" s="12" t="s">
        <v>44</v>
      </c>
      <c r="F77" s="60" t="s">
        <v>182</v>
      </c>
      <c r="G77" s="12" t="s">
        <v>132</v>
      </c>
      <c r="H77" s="49">
        <v>20811.18</v>
      </c>
      <c r="I77" s="49">
        <v>20811.18</v>
      </c>
      <c r="J77" s="64">
        <v>646.20000000000005</v>
      </c>
      <c r="K77" s="64">
        <v>646.20000000000005</v>
      </c>
      <c r="L77" s="58">
        <v>646.20000000000005</v>
      </c>
      <c r="M77" s="64">
        <v>646.20000000000005</v>
      </c>
      <c r="N77" s="59">
        <v>2844.0299999999997</v>
      </c>
      <c r="O77" s="59">
        <v>2844.0299999999997</v>
      </c>
      <c r="P77" s="59">
        <v>12308.27</v>
      </c>
      <c r="Q77" s="59">
        <v>12308.27</v>
      </c>
      <c r="R77" s="49"/>
      <c r="S77" s="49"/>
      <c r="T77" s="45"/>
      <c r="U77" s="152">
        <f t="shared" si="6"/>
        <v>12.30827</v>
      </c>
      <c r="V77" s="152">
        <f t="shared" si="7"/>
        <v>12.30827</v>
      </c>
    </row>
    <row r="78" spans="1:22" s="5" customFormat="1" ht="19.95" customHeight="1">
      <c r="A78" s="177" t="s">
        <v>506</v>
      </c>
      <c r="B78" s="177" t="s">
        <v>543</v>
      </c>
      <c r="C78" s="56" t="s">
        <v>34</v>
      </c>
      <c r="D78" s="11"/>
      <c r="E78" s="12"/>
      <c r="F78" s="60"/>
      <c r="G78" s="12"/>
      <c r="H78" s="49">
        <f>H79</f>
        <v>0</v>
      </c>
      <c r="I78" s="49">
        <f t="shared" ref="I78:Q79" si="12">I79</f>
        <v>0</v>
      </c>
      <c r="J78" s="59">
        <f t="shared" si="12"/>
        <v>0</v>
      </c>
      <c r="K78" s="59">
        <f t="shared" si="12"/>
        <v>0</v>
      </c>
      <c r="L78" s="59">
        <f t="shared" si="12"/>
        <v>0</v>
      </c>
      <c r="M78" s="59">
        <f t="shared" si="12"/>
        <v>0</v>
      </c>
      <c r="N78" s="59">
        <f t="shared" si="12"/>
        <v>0</v>
      </c>
      <c r="O78" s="59">
        <f t="shared" si="12"/>
        <v>0</v>
      </c>
      <c r="P78" s="59">
        <f t="shared" si="12"/>
        <v>282200</v>
      </c>
      <c r="Q78" s="59">
        <f t="shared" si="12"/>
        <v>282200</v>
      </c>
      <c r="R78" s="49"/>
      <c r="S78" s="49"/>
      <c r="T78" s="45"/>
      <c r="U78" s="152">
        <f t="shared" si="6"/>
        <v>282.2</v>
      </c>
      <c r="V78" s="152">
        <f t="shared" si="7"/>
        <v>282.2</v>
      </c>
    </row>
    <row r="79" spans="1:22" s="5" customFormat="1" ht="19.95" customHeight="1">
      <c r="A79" s="213"/>
      <c r="B79" s="178"/>
      <c r="C79" s="56" t="s">
        <v>45</v>
      </c>
      <c r="D79" s="11"/>
      <c r="E79" s="12"/>
      <c r="F79" s="60"/>
      <c r="G79" s="12"/>
      <c r="H79" s="49">
        <f>H80</f>
        <v>0</v>
      </c>
      <c r="I79" s="49">
        <f t="shared" si="12"/>
        <v>0</v>
      </c>
      <c r="J79" s="59">
        <f t="shared" si="12"/>
        <v>0</v>
      </c>
      <c r="K79" s="59">
        <f t="shared" si="12"/>
        <v>0</v>
      </c>
      <c r="L79" s="59">
        <f t="shared" si="12"/>
        <v>0</v>
      </c>
      <c r="M79" s="59">
        <f t="shared" si="12"/>
        <v>0</v>
      </c>
      <c r="N79" s="59">
        <f t="shared" si="12"/>
        <v>0</v>
      </c>
      <c r="O79" s="59">
        <f t="shared" si="12"/>
        <v>0</v>
      </c>
      <c r="P79" s="59">
        <f t="shared" si="12"/>
        <v>282200</v>
      </c>
      <c r="Q79" s="59">
        <f t="shared" si="12"/>
        <v>282200</v>
      </c>
      <c r="R79" s="49"/>
      <c r="S79" s="49"/>
      <c r="T79" s="45"/>
      <c r="U79" s="152">
        <f t="shared" si="6"/>
        <v>282.2</v>
      </c>
      <c r="V79" s="152">
        <f t="shared" si="7"/>
        <v>282.2</v>
      </c>
    </row>
    <row r="80" spans="1:22" s="5" customFormat="1" ht="19.95" customHeight="1">
      <c r="A80" s="206"/>
      <c r="B80" s="179"/>
      <c r="C80" s="57" t="s">
        <v>46</v>
      </c>
      <c r="D80" s="11" t="s">
        <v>36</v>
      </c>
      <c r="E80" s="12" t="s">
        <v>44</v>
      </c>
      <c r="F80" s="60" t="s">
        <v>542</v>
      </c>
      <c r="G80" s="12" t="s">
        <v>185</v>
      </c>
      <c r="H80" s="49"/>
      <c r="I80" s="49"/>
      <c r="J80" s="64">
        <v>0</v>
      </c>
      <c r="K80" s="64">
        <v>0</v>
      </c>
      <c r="L80" s="58">
        <v>0</v>
      </c>
      <c r="M80" s="64">
        <v>0</v>
      </c>
      <c r="N80" s="59">
        <v>0</v>
      </c>
      <c r="O80" s="59">
        <v>0</v>
      </c>
      <c r="P80" s="59">
        <v>282200</v>
      </c>
      <c r="Q80" s="59">
        <v>282200</v>
      </c>
      <c r="R80" s="49"/>
      <c r="S80" s="49"/>
      <c r="T80" s="45"/>
      <c r="U80" s="152">
        <f t="shared" si="6"/>
        <v>282.2</v>
      </c>
      <c r="V80" s="152">
        <f t="shared" si="7"/>
        <v>282.2</v>
      </c>
    </row>
    <row r="81" spans="1:22" s="5" customFormat="1" ht="30" customHeight="1">
      <c r="A81" s="177" t="s">
        <v>631</v>
      </c>
      <c r="B81" s="177" t="s">
        <v>322</v>
      </c>
      <c r="C81" s="56" t="s">
        <v>34</v>
      </c>
      <c r="D81" s="11"/>
      <c r="E81" s="11"/>
      <c r="F81" s="11"/>
      <c r="G81" s="11"/>
      <c r="H81" s="49">
        <f>H82</f>
        <v>273100</v>
      </c>
      <c r="I81" s="49">
        <f>I82</f>
        <v>273100</v>
      </c>
      <c r="J81" s="58">
        <f t="shared" ref="J81:S81" si="13">J82</f>
        <v>0</v>
      </c>
      <c r="K81" s="58">
        <f t="shared" si="13"/>
        <v>0</v>
      </c>
      <c r="L81" s="58">
        <f t="shared" si="13"/>
        <v>0</v>
      </c>
      <c r="M81" s="58">
        <f t="shared" si="13"/>
        <v>0</v>
      </c>
      <c r="N81" s="59">
        <f t="shared" si="13"/>
        <v>0</v>
      </c>
      <c r="O81" s="59">
        <f t="shared" si="13"/>
        <v>0</v>
      </c>
      <c r="P81" s="59">
        <f t="shared" si="13"/>
        <v>0</v>
      </c>
      <c r="Q81" s="59">
        <f t="shared" si="13"/>
        <v>0</v>
      </c>
      <c r="R81" s="49">
        <f>R82</f>
        <v>0</v>
      </c>
      <c r="S81" s="49">
        <f t="shared" si="13"/>
        <v>0</v>
      </c>
      <c r="T81" s="45"/>
      <c r="U81" s="152">
        <f t="shared" si="6"/>
        <v>0</v>
      </c>
      <c r="V81" s="152">
        <f t="shared" si="7"/>
        <v>0</v>
      </c>
    </row>
    <row r="82" spans="1:22" s="5" customFormat="1" ht="30" customHeight="1">
      <c r="A82" s="205"/>
      <c r="B82" s="205"/>
      <c r="C82" s="16" t="s">
        <v>45</v>
      </c>
      <c r="D82" s="11"/>
      <c r="E82" s="11"/>
      <c r="F82" s="11"/>
      <c r="G82" s="11"/>
      <c r="H82" s="49">
        <f>H83</f>
        <v>273100</v>
      </c>
      <c r="I82" s="49">
        <f>I83</f>
        <v>273100</v>
      </c>
      <c r="J82" s="58"/>
      <c r="K82" s="58"/>
      <c r="L82" s="58"/>
      <c r="M82" s="58"/>
      <c r="N82" s="59"/>
      <c r="O82" s="59"/>
      <c r="P82" s="59"/>
      <c r="Q82" s="59"/>
      <c r="R82" s="49"/>
      <c r="S82" s="49"/>
      <c r="T82" s="45"/>
      <c r="U82" s="152"/>
      <c r="V82" s="152"/>
    </row>
    <row r="83" spans="1:22" s="5" customFormat="1" ht="30" customHeight="1">
      <c r="A83" s="205"/>
      <c r="B83" s="205"/>
      <c r="C83" s="15" t="s">
        <v>46</v>
      </c>
      <c r="D83" s="11" t="s">
        <v>36</v>
      </c>
      <c r="E83" s="12" t="s">
        <v>44</v>
      </c>
      <c r="F83" s="12" t="s">
        <v>323</v>
      </c>
      <c r="G83" s="12" t="s">
        <v>132</v>
      </c>
      <c r="H83" s="49">
        <v>273100</v>
      </c>
      <c r="I83" s="49">
        <v>273100</v>
      </c>
      <c r="J83" s="58"/>
      <c r="K83" s="58"/>
      <c r="L83" s="58"/>
      <c r="M83" s="58"/>
      <c r="N83" s="59"/>
      <c r="O83" s="59"/>
      <c r="P83" s="59"/>
      <c r="Q83" s="59"/>
      <c r="R83" s="49"/>
      <c r="S83" s="49"/>
      <c r="T83" s="45"/>
      <c r="U83" s="152"/>
      <c r="V83" s="152"/>
    </row>
    <row r="84" spans="1:22" s="5" customFormat="1" ht="19.95" customHeight="1">
      <c r="A84" s="217" t="s">
        <v>632</v>
      </c>
      <c r="B84" s="217" t="s">
        <v>504</v>
      </c>
      <c r="C84" s="47" t="s">
        <v>34</v>
      </c>
      <c r="D84" s="11"/>
      <c r="E84" s="12"/>
      <c r="F84" s="12"/>
      <c r="G84" s="12"/>
      <c r="H84" s="49">
        <f>H85</f>
        <v>0</v>
      </c>
      <c r="I84" s="49">
        <f>I85</f>
        <v>0</v>
      </c>
      <c r="J84" s="58">
        <f>J86+J87+J88</f>
        <v>307221</v>
      </c>
      <c r="K84" s="58">
        <f>K86+K87+K88</f>
        <v>216330</v>
      </c>
      <c r="L84" s="58">
        <f t="shared" ref="L84:S84" si="14">L86+L87+L88</f>
        <v>614442</v>
      </c>
      <c r="M84" s="58">
        <f>M86+M87+M88</f>
        <v>591708</v>
      </c>
      <c r="N84" s="59">
        <f t="shared" si="14"/>
        <v>921663</v>
      </c>
      <c r="O84" s="59">
        <f t="shared" si="14"/>
        <v>873572</v>
      </c>
      <c r="P84" s="59">
        <f t="shared" si="14"/>
        <v>1228747</v>
      </c>
      <c r="Q84" s="59">
        <f t="shared" si="14"/>
        <v>1228747</v>
      </c>
      <c r="R84" s="49">
        <f t="shared" si="14"/>
        <v>0</v>
      </c>
      <c r="S84" s="49">
        <f t="shared" si="14"/>
        <v>0</v>
      </c>
      <c r="T84" s="45"/>
      <c r="U84" s="152">
        <f t="shared" si="6"/>
        <v>1228.7470000000001</v>
      </c>
      <c r="V84" s="152">
        <f t="shared" si="7"/>
        <v>1228.7470000000001</v>
      </c>
    </row>
    <row r="85" spans="1:22" s="5" customFormat="1" ht="19.95" customHeight="1">
      <c r="A85" s="218"/>
      <c r="B85" s="219"/>
      <c r="C85" s="47" t="s">
        <v>45</v>
      </c>
      <c r="D85" s="11"/>
      <c r="E85" s="12"/>
      <c r="F85" s="12"/>
      <c r="G85" s="12"/>
      <c r="H85" s="49"/>
      <c r="I85" s="49"/>
      <c r="J85" s="58">
        <f t="shared" ref="J85" si="15">J86+J87+J88</f>
        <v>307221</v>
      </c>
      <c r="K85" s="58">
        <f>K86+K87+K88</f>
        <v>216330</v>
      </c>
      <c r="L85" s="58">
        <f t="shared" ref="L85:S85" si="16">L86+L87+L88</f>
        <v>614442</v>
      </c>
      <c r="M85" s="58">
        <f>M86+M87+M88</f>
        <v>591708</v>
      </c>
      <c r="N85" s="59">
        <f t="shared" si="16"/>
        <v>921663</v>
      </c>
      <c r="O85" s="59">
        <f t="shared" si="16"/>
        <v>873572</v>
      </c>
      <c r="P85" s="59">
        <f t="shared" si="16"/>
        <v>1228747</v>
      </c>
      <c r="Q85" s="59">
        <f t="shared" si="16"/>
        <v>1228747</v>
      </c>
      <c r="R85" s="49">
        <f t="shared" si="16"/>
        <v>0</v>
      </c>
      <c r="S85" s="49">
        <f t="shared" si="16"/>
        <v>0</v>
      </c>
      <c r="T85" s="45"/>
      <c r="U85" s="152">
        <f t="shared" si="6"/>
        <v>1228.7470000000001</v>
      </c>
      <c r="V85" s="152">
        <f t="shared" si="7"/>
        <v>1228.7470000000001</v>
      </c>
    </row>
    <row r="86" spans="1:22" s="5" customFormat="1" ht="19.95" customHeight="1">
      <c r="A86" s="218"/>
      <c r="B86" s="219"/>
      <c r="C86" s="177" t="s">
        <v>46</v>
      </c>
      <c r="D86" s="11" t="s">
        <v>36</v>
      </c>
      <c r="E86" s="12" t="s">
        <v>44</v>
      </c>
      <c r="F86" s="12" t="s">
        <v>503</v>
      </c>
      <c r="G86" s="50" t="s">
        <v>183</v>
      </c>
      <c r="H86" s="49"/>
      <c r="I86" s="49"/>
      <c r="J86" s="58">
        <v>269217</v>
      </c>
      <c r="K86" s="58">
        <v>179478</v>
      </c>
      <c r="L86" s="58">
        <v>538434</v>
      </c>
      <c r="M86" s="58">
        <v>517622</v>
      </c>
      <c r="N86" s="59">
        <v>807651</v>
      </c>
      <c r="O86" s="59">
        <v>759560</v>
      </c>
      <c r="P86" s="59">
        <v>1076729</v>
      </c>
      <c r="Q86" s="59">
        <v>1076729</v>
      </c>
      <c r="R86" s="49"/>
      <c r="S86" s="49"/>
      <c r="T86" s="45"/>
      <c r="U86" s="152">
        <f t="shared" si="6"/>
        <v>1076.729</v>
      </c>
      <c r="V86" s="152">
        <f t="shared" si="7"/>
        <v>1076.729</v>
      </c>
    </row>
    <row r="87" spans="1:22" s="5" customFormat="1" ht="19.95" customHeight="1">
      <c r="A87" s="218"/>
      <c r="B87" s="219"/>
      <c r="C87" s="213"/>
      <c r="D87" s="11" t="s">
        <v>36</v>
      </c>
      <c r="E87" s="12" t="s">
        <v>44</v>
      </c>
      <c r="F87" s="12" t="s">
        <v>503</v>
      </c>
      <c r="G87" s="51">
        <v>121.129</v>
      </c>
      <c r="H87" s="49"/>
      <c r="I87" s="49"/>
      <c r="J87" s="58">
        <v>3456</v>
      </c>
      <c r="K87" s="58">
        <v>2304</v>
      </c>
      <c r="L87" s="58">
        <v>6912</v>
      </c>
      <c r="M87" s="58">
        <v>4990</v>
      </c>
      <c r="N87" s="59">
        <v>10368</v>
      </c>
      <c r="O87" s="59">
        <v>10368</v>
      </c>
      <c r="P87" s="59">
        <v>13829</v>
      </c>
      <c r="Q87" s="59">
        <v>13829</v>
      </c>
      <c r="R87" s="49"/>
      <c r="S87" s="49"/>
      <c r="T87" s="45"/>
      <c r="U87" s="152">
        <f t="shared" si="6"/>
        <v>13.829000000000001</v>
      </c>
      <c r="V87" s="152">
        <f t="shared" si="7"/>
        <v>13.829000000000001</v>
      </c>
    </row>
    <row r="88" spans="1:22" s="5" customFormat="1" ht="19.95" customHeight="1">
      <c r="A88" s="218"/>
      <c r="B88" s="219"/>
      <c r="C88" s="206"/>
      <c r="D88" s="11" t="s">
        <v>36</v>
      </c>
      <c r="E88" s="12" t="s">
        <v>44</v>
      </c>
      <c r="F88" s="12" t="s">
        <v>503</v>
      </c>
      <c r="G88" s="50" t="s">
        <v>132</v>
      </c>
      <c r="H88" s="49"/>
      <c r="I88" s="49"/>
      <c r="J88" s="64">
        <v>34548</v>
      </c>
      <c r="K88" s="64">
        <v>34548</v>
      </c>
      <c r="L88" s="58">
        <v>69096</v>
      </c>
      <c r="M88" s="64">
        <v>69096</v>
      </c>
      <c r="N88" s="59">
        <v>103644</v>
      </c>
      <c r="O88" s="59">
        <v>103644</v>
      </c>
      <c r="P88" s="59">
        <v>138189</v>
      </c>
      <c r="Q88" s="59">
        <v>138189</v>
      </c>
      <c r="R88" s="49"/>
      <c r="S88" s="49"/>
      <c r="T88" s="45"/>
      <c r="U88" s="152">
        <f t="shared" si="6"/>
        <v>138.18899999999999</v>
      </c>
      <c r="V88" s="152">
        <f t="shared" si="7"/>
        <v>138.18899999999999</v>
      </c>
    </row>
    <row r="89" spans="1:22" s="5" customFormat="1" ht="19.95" customHeight="1">
      <c r="A89" s="177" t="s">
        <v>633</v>
      </c>
      <c r="B89" s="207" t="s">
        <v>508</v>
      </c>
      <c r="C89" s="47" t="s">
        <v>34</v>
      </c>
      <c r="D89" s="11"/>
      <c r="E89" s="12"/>
      <c r="F89" s="12"/>
      <c r="G89" s="50"/>
      <c r="H89" s="49"/>
      <c r="I89" s="95"/>
      <c r="J89" s="64">
        <f>J90</f>
        <v>40701</v>
      </c>
      <c r="K89" s="64">
        <f>K90</f>
        <v>27134</v>
      </c>
      <c r="L89" s="64">
        <f t="shared" ref="L89:S89" si="17">L91</f>
        <v>81402</v>
      </c>
      <c r="M89" s="64">
        <f>M91</f>
        <v>70982</v>
      </c>
      <c r="N89" s="64">
        <f t="shared" si="17"/>
        <v>122103</v>
      </c>
      <c r="O89" s="64">
        <f t="shared" si="17"/>
        <v>122103</v>
      </c>
      <c r="P89" s="64">
        <f t="shared" si="17"/>
        <v>162800</v>
      </c>
      <c r="Q89" s="64">
        <f t="shared" si="17"/>
        <v>162800</v>
      </c>
      <c r="R89" s="54"/>
      <c r="S89" s="54">
        <f t="shared" si="17"/>
        <v>0</v>
      </c>
      <c r="T89" s="45"/>
      <c r="U89" s="152">
        <f t="shared" si="6"/>
        <v>162.80000000000001</v>
      </c>
      <c r="V89" s="152">
        <f t="shared" si="7"/>
        <v>162.80000000000001</v>
      </c>
    </row>
    <row r="90" spans="1:22" s="5" customFormat="1" ht="19.95" customHeight="1">
      <c r="A90" s="205"/>
      <c r="B90" s="178"/>
      <c r="C90" s="47" t="s">
        <v>45</v>
      </c>
      <c r="D90" s="11"/>
      <c r="E90" s="12"/>
      <c r="F90" s="12"/>
      <c r="G90" s="50"/>
      <c r="H90" s="49"/>
      <c r="I90" s="49"/>
      <c r="J90" s="64">
        <f>J91</f>
        <v>40701</v>
      </c>
      <c r="K90" s="64">
        <f>K91</f>
        <v>27134</v>
      </c>
      <c r="L90" s="64">
        <f t="shared" ref="L90:S90" si="18">L91</f>
        <v>81402</v>
      </c>
      <c r="M90" s="64">
        <f>M91</f>
        <v>70982</v>
      </c>
      <c r="N90" s="64">
        <f t="shared" si="18"/>
        <v>122103</v>
      </c>
      <c r="O90" s="64">
        <f t="shared" si="18"/>
        <v>122103</v>
      </c>
      <c r="P90" s="64">
        <f t="shared" si="18"/>
        <v>162800</v>
      </c>
      <c r="Q90" s="64">
        <f t="shared" si="18"/>
        <v>162800</v>
      </c>
      <c r="R90" s="54"/>
      <c r="S90" s="54">
        <f t="shared" si="18"/>
        <v>0</v>
      </c>
      <c r="T90" s="45"/>
      <c r="U90" s="152">
        <f t="shared" si="6"/>
        <v>162.80000000000001</v>
      </c>
      <c r="V90" s="152">
        <f t="shared" si="7"/>
        <v>162.80000000000001</v>
      </c>
    </row>
    <row r="91" spans="1:22" s="5" customFormat="1" ht="19.95" customHeight="1">
      <c r="A91" s="205"/>
      <c r="B91" s="178"/>
      <c r="C91" s="48" t="s">
        <v>46</v>
      </c>
      <c r="D91" s="11" t="s">
        <v>36</v>
      </c>
      <c r="E91" s="12" t="s">
        <v>44</v>
      </c>
      <c r="F91" s="12" t="s">
        <v>507</v>
      </c>
      <c r="G91" s="50" t="s">
        <v>185</v>
      </c>
      <c r="H91" s="49"/>
      <c r="I91" s="49"/>
      <c r="J91" s="64">
        <v>40701</v>
      </c>
      <c r="K91" s="64">
        <v>27134</v>
      </c>
      <c r="L91" s="58">
        <v>81402</v>
      </c>
      <c r="M91" s="64">
        <v>70982</v>
      </c>
      <c r="N91" s="59">
        <v>122103</v>
      </c>
      <c r="O91" s="59">
        <v>122103</v>
      </c>
      <c r="P91" s="59">
        <v>162800</v>
      </c>
      <c r="Q91" s="59">
        <v>162800</v>
      </c>
      <c r="R91" s="49"/>
      <c r="S91" s="49"/>
      <c r="T91" s="45"/>
      <c r="U91" s="152">
        <f t="shared" si="6"/>
        <v>162.80000000000001</v>
      </c>
      <c r="V91" s="152">
        <f t="shared" si="7"/>
        <v>162.80000000000001</v>
      </c>
    </row>
    <row r="92" spans="1:22" s="5" customFormat="1" ht="19.95" customHeight="1">
      <c r="A92" s="217" t="s">
        <v>634</v>
      </c>
      <c r="B92" s="177" t="s">
        <v>324</v>
      </c>
      <c r="C92" s="2" t="s">
        <v>34</v>
      </c>
      <c r="D92" s="11"/>
      <c r="E92" s="11"/>
      <c r="F92" s="11"/>
      <c r="G92" s="11"/>
      <c r="H92" s="49">
        <f>H93</f>
        <v>6324401</v>
      </c>
      <c r="I92" s="49">
        <f>I93</f>
        <v>6295598.9299999997</v>
      </c>
      <c r="J92" s="58">
        <f t="shared" ref="J92:S92" si="19">J93</f>
        <v>1269902.0900000001</v>
      </c>
      <c r="K92" s="58">
        <f t="shared" si="19"/>
        <v>1269438.0900000001</v>
      </c>
      <c r="L92" s="58">
        <f t="shared" si="19"/>
        <v>2742105.66</v>
      </c>
      <c r="M92" s="58">
        <f t="shared" si="19"/>
        <v>2617552.52</v>
      </c>
      <c r="N92" s="59">
        <f t="shared" si="19"/>
        <v>3904336.0599999996</v>
      </c>
      <c r="O92" s="59">
        <f t="shared" si="19"/>
        <v>3782898.91</v>
      </c>
      <c r="P92" s="59">
        <f t="shared" si="19"/>
        <v>5710586</v>
      </c>
      <c r="Q92" s="59">
        <f t="shared" si="19"/>
        <v>5666996.6800000006</v>
      </c>
      <c r="R92" s="49">
        <f t="shared" si="19"/>
        <v>5734482</v>
      </c>
      <c r="S92" s="49">
        <f t="shared" si="19"/>
        <v>5734482</v>
      </c>
      <c r="T92" s="45"/>
      <c r="U92" s="152">
        <f t="shared" si="6"/>
        <v>5710.5860000000002</v>
      </c>
      <c r="V92" s="152">
        <f t="shared" si="7"/>
        <v>5666.9966800000002</v>
      </c>
    </row>
    <row r="93" spans="1:22" s="5" customFormat="1" ht="19.95" customHeight="1">
      <c r="A93" s="218"/>
      <c r="B93" s="205"/>
      <c r="C93" s="2" t="s">
        <v>45</v>
      </c>
      <c r="D93" s="11"/>
      <c r="E93" s="11"/>
      <c r="F93" s="11"/>
      <c r="G93" s="11"/>
      <c r="H93" s="49">
        <f>H94+H95+H96</f>
        <v>6324401</v>
      </c>
      <c r="I93" s="49">
        <f>I94+I95+I96</f>
        <v>6295598.9299999997</v>
      </c>
      <c r="J93" s="58">
        <f t="shared" ref="J93" si="20">J94+J95+J96</f>
        <v>1269902.0900000001</v>
      </c>
      <c r="K93" s="58">
        <f t="shared" ref="K93:M93" si="21">K94+K95+K96</f>
        <v>1269438.0900000001</v>
      </c>
      <c r="L93" s="58">
        <f t="shared" ref="L93:S93" si="22">L94+L95+L96</f>
        <v>2742105.66</v>
      </c>
      <c r="M93" s="58">
        <f t="shared" si="21"/>
        <v>2617552.52</v>
      </c>
      <c r="N93" s="59">
        <f t="shared" si="22"/>
        <v>3904336.0599999996</v>
      </c>
      <c r="O93" s="59">
        <f t="shared" si="22"/>
        <v>3782898.91</v>
      </c>
      <c r="P93" s="59">
        <f t="shared" si="22"/>
        <v>5710586</v>
      </c>
      <c r="Q93" s="59">
        <f t="shared" si="22"/>
        <v>5666996.6800000006</v>
      </c>
      <c r="R93" s="49">
        <f t="shared" si="22"/>
        <v>5734482</v>
      </c>
      <c r="S93" s="49">
        <f t="shared" si="22"/>
        <v>5734482</v>
      </c>
      <c r="T93" s="45"/>
      <c r="U93" s="152">
        <f t="shared" si="6"/>
        <v>5710.5860000000002</v>
      </c>
      <c r="V93" s="152">
        <f t="shared" si="7"/>
        <v>5666.9966800000002</v>
      </c>
    </row>
    <row r="94" spans="1:22" s="5" customFormat="1" ht="19.95" customHeight="1">
      <c r="A94" s="218"/>
      <c r="B94" s="205"/>
      <c r="C94" s="177" t="s">
        <v>46</v>
      </c>
      <c r="D94" s="11" t="s">
        <v>36</v>
      </c>
      <c r="E94" s="12" t="s">
        <v>44</v>
      </c>
      <c r="F94" s="12" t="s">
        <v>184</v>
      </c>
      <c r="G94" s="21" t="s">
        <v>208</v>
      </c>
      <c r="H94" s="49">
        <v>4595926</v>
      </c>
      <c r="I94" s="49">
        <v>4572757.83</v>
      </c>
      <c r="J94" s="58">
        <v>905797.67</v>
      </c>
      <c r="K94" s="58">
        <v>905797.67</v>
      </c>
      <c r="L94" s="58">
        <v>2082298.64</v>
      </c>
      <c r="M94" s="58">
        <v>1967628.76</v>
      </c>
      <c r="N94" s="59">
        <v>2970802.63</v>
      </c>
      <c r="O94" s="59">
        <v>2856157.64</v>
      </c>
      <c r="P94" s="59">
        <v>4228386</v>
      </c>
      <c r="Q94" s="59">
        <v>4219310.9400000004</v>
      </c>
      <c r="R94" s="49">
        <v>4232682</v>
      </c>
      <c r="S94" s="49">
        <v>4232682</v>
      </c>
      <c r="T94" s="45"/>
      <c r="U94" s="152">
        <f t="shared" si="6"/>
        <v>4228.3860000000004</v>
      </c>
      <c r="V94" s="152">
        <f t="shared" si="7"/>
        <v>4219.3109400000003</v>
      </c>
    </row>
    <row r="95" spans="1:22" s="5" customFormat="1" ht="19.95" customHeight="1">
      <c r="A95" s="218"/>
      <c r="B95" s="205"/>
      <c r="C95" s="205"/>
      <c r="D95" s="11" t="s">
        <v>36</v>
      </c>
      <c r="E95" s="12" t="s">
        <v>44</v>
      </c>
      <c r="F95" s="12" t="s">
        <v>184</v>
      </c>
      <c r="G95" s="12" t="s">
        <v>140</v>
      </c>
      <c r="H95" s="49">
        <v>1696639</v>
      </c>
      <c r="I95" s="49">
        <v>1691805.1</v>
      </c>
      <c r="J95" s="64">
        <v>355581.42</v>
      </c>
      <c r="K95" s="64">
        <v>355581.42</v>
      </c>
      <c r="L95" s="58">
        <v>643525.02</v>
      </c>
      <c r="M95" s="64">
        <v>634105.76</v>
      </c>
      <c r="N95" s="59">
        <v>909492.42999999993</v>
      </c>
      <c r="O95" s="59">
        <v>903164.27</v>
      </c>
      <c r="P95" s="59">
        <v>1450400</v>
      </c>
      <c r="Q95" s="59">
        <v>1416349.74</v>
      </c>
      <c r="R95" s="49">
        <v>1470000</v>
      </c>
      <c r="S95" s="49">
        <v>1470000</v>
      </c>
      <c r="T95" s="45"/>
      <c r="U95" s="152">
        <f t="shared" si="6"/>
        <v>1450.4</v>
      </c>
      <c r="V95" s="152">
        <f t="shared" si="7"/>
        <v>1416.3497399999999</v>
      </c>
    </row>
    <row r="96" spans="1:22" s="5" customFormat="1" ht="19.95" customHeight="1">
      <c r="A96" s="218"/>
      <c r="B96" s="208"/>
      <c r="C96" s="208"/>
      <c r="D96" s="11" t="s">
        <v>36</v>
      </c>
      <c r="E96" s="12" t="s">
        <v>44</v>
      </c>
      <c r="F96" s="12" t="s">
        <v>184</v>
      </c>
      <c r="G96" s="12" t="s">
        <v>143</v>
      </c>
      <c r="H96" s="49">
        <v>31836</v>
      </c>
      <c r="I96" s="49">
        <v>31036</v>
      </c>
      <c r="J96" s="58">
        <v>8523</v>
      </c>
      <c r="K96" s="58">
        <v>8059</v>
      </c>
      <c r="L96" s="58">
        <v>16282</v>
      </c>
      <c r="M96" s="58">
        <v>15818</v>
      </c>
      <c r="N96" s="59">
        <v>24041</v>
      </c>
      <c r="O96" s="59">
        <v>23577</v>
      </c>
      <c r="P96" s="59">
        <v>31800</v>
      </c>
      <c r="Q96" s="59">
        <v>31336</v>
      </c>
      <c r="R96" s="49">
        <v>31800</v>
      </c>
      <c r="S96" s="49">
        <v>31800</v>
      </c>
      <c r="T96" s="45"/>
      <c r="U96" s="152">
        <f t="shared" si="6"/>
        <v>31.8</v>
      </c>
      <c r="V96" s="152">
        <f t="shared" si="7"/>
        <v>31.335999999999999</v>
      </c>
    </row>
    <row r="97" spans="1:22" s="5" customFormat="1" ht="25.5" customHeight="1">
      <c r="A97" s="177" t="s">
        <v>635</v>
      </c>
      <c r="B97" s="177" t="s">
        <v>325</v>
      </c>
      <c r="C97" s="2" t="s">
        <v>34</v>
      </c>
      <c r="D97" s="11"/>
      <c r="E97" s="11"/>
      <c r="F97" s="11"/>
      <c r="G97" s="11"/>
      <c r="H97" s="49">
        <f>H98</f>
        <v>345697</v>
      </c>
      <c r="I97" s="49">
        <f>I98</f>
        <v>309831.65999999997</v>
      </c>
      <c r="J97" s="58">
        <f t="shared" ref="J97:S98" si="23">J98</f>
        <v>121974.14</v>
      </c>
      <c r="K97" s="58">
        <f t="shared" si="23"/>
        <v>121974.12</v>
      </c>
      <c r="L97" s="58">
        <f t="shared" si="23"/>
        <v>167444.41999999998</v>
      </c>
      <c r="M97" s="58">
        <f t="shared" si="23"/>
        <v>148919.12</v>
      </c>
      <c r="N97" s="59">
        <f t="shared" si="23"/>
        <v>283523.95999999996</v>
      </c>
      <c r="O97" s="59">
        <f t="shared" si="23"/>
        <v>257046.62</v>
      </c>
      <c r="P97" s="59">
        <f t="shared" si="23"/>
        <v>369593</v>
      </c>
      <c r="Q97" s="59">
        <f t="shared" si="23"/>
        <v>354367.93</v>
      </c>
      <c r="R97" s="49">
        <f t="shared" si="23"/>
        <v>345697</v>
      </c>
      <c r="S97" s="49">
        <f t="shared" si="23"/>
        <v>345697</v>
      </c>
      <c r="T97" s="45"/>
      <c r="U97" s="152">
        <f t="shared" si="6"/>
        <v>369.59300000000002</v>
      </c>
      <c r="V97" s="152">
        <f t="shared" si="7"/>
        <v>354.36793</v>
      </c>
    </row>
    <row r="98" spans="1:22" s="5" customFormat="1" ht="26.4">
      <c r="A98" s="205"/>
      <c r="B98" s="205"/>
      <c r="C98" s="2" t="s">
        <v>45</v>
      </c>
      <c r="D98" s="11"/>
      <c r="E98" s="11"/>
      <c r="F98" s="11"/>
      <c r="G98" s="11"/>
      <c r="H98" s="49">
        <f>H99</f>
        <v>345697</v>
      </c>
      <c r="I98" s="49">
        <f>I99</f>
        <v>309831.65999999997</v>
      </c>
      <c r="J98" s="58">
        <f t="shared" si="23"/>
        <v>121974.14</v>
      </c>
      <c r="K98" s="58">
        <f t="shared" si="23"/>
        <v>121974.12</v>
      </c>
      <c r="L98" s="58">
        <f t="shared" si="23"/>
        <v>167444.41999999998</v>
      </c>
      <c r="M98" s="58">
        <f t="shared" si="23"/>
        <v>148919.12</v>
      </c>
      <c r="N98" s="59">
        <f t="shared" si="23"/>
        <v>283523.95999999996</v>
      </c>
      <c r="O98" s="59">
        <f t="shared" si="23"/>
        <v>257046.62</v>
      </c>
      <c r="P98" s="59">
        <f t="shared" si="23"/>
        <v>369593</v>
      </c>
      <c r="Q98" s="59">
        <f t="shared" si="23"/>
        <v>354367.93</v>
      </c>
      <c r="R98" s="49">
        <f t="shared" si="23"/>
        <v>345697</v>
      </c>
      <c r="S98" s="49">
        <f t="shared" si="23"/>
        <v>345697</v>
      </c>
      <c r="T98" s="45"/>
      <c r="U98" s="152">
        <f t="shared" si="6"/>
        <v>369.59300000000002</v>
      </c>
      <c r="V98" s="152">
        <f t="shared" si="7"/>
        <v>354.36793</v>
      </c>
    </row>
    <row r="99" spans="1:22" s="5" customFormat="1" ht="51.75" customHeight="1">
      <c r="A99" s="208"/>
      <c r="B99" s="208"/>
      <c r="C99" s="30" t="s">
        <v>46</v>
      </c>
      <c r="D99" s="11" t="s">
        <v>36</v>
      </c>
      <c r="E99" s="12" t="s">
        <v>44</v>
      </c>
      <c r="F99" s="12" t="s">
        <v>326</v>
      </c>
      <c r="G99" s="21" t="s">
        <v>185</v>
      </c>
      <c r="H99" s="49">
        <v>345697</v>
      </c>
      <c r="I99" s="49">
        <v>309831.65999999997</v>
      </c>
      <c r="J99" s="58">
        <v>121974.14</v>
      </c>
      <c r="K99" s="58">
        <v>121974.12</v>
      </c>
      <c r="L99" s="58">
        <v>167444.41999999998</v>
      </c>
      <c r="M99" s="58">
        <v>148919.12</v>
      </c>
      <c r="N99" s="59">
        <v>283523.95999999996</v>
      </c>
      <c r="O99" s="59">
        <v>257046.62</v>
      </c>
      <c r="P99" s="59">
        <v>369593</v>
      </c>
      <c r="Q99" s="59">
        <v>354367.93</v>
      </c>
      <c r="R99" s="49">
        <v>345697</v>
      </c>
      <c r="S99" s="49">
        <v>345697</v>
      </c>
      <c r="T99" s="45"/>
      <c r="U99" s="152">
        <f t="shared" si="6"/>
        <v>369.59300000000002</v>
      </c>
      <c r="V99" s="152">
        <f t="shared" si="7"/>
        <v>354.36793</v>
      </c>
    </row>
    <row r="100" spans="1:22" s="5" customFormat="1" ht="18" customHeight="1">
      <c r="A100" s="177" t="s">
        <v>636</v>
      </c>
      <c r="B100" s="205" t="s">
        <v>332</v>
      </c>
      <c r="C100" s="31" t="s">
        <v>34</v>
      </c>
      <c r="D100" s="11"/>
      <c r="E100" s="11"/>
      <c r="F100" s="11"/>
      <c r="G100" s="11"/>
      <c r="H100" s="49">
        <f>H101</f>
        <v>43841914.439999998</v>
      </c>
      <c r="I100" s="49">
        <f>I101</f>
        <v>43616544.040000007</v>
      </c>
      <c r="J100" s="58">
        <f t="shared" ref="J100:S100" si="24">J101</f>
        <v>11350881.770000001</v>
      </c>
      <c r="K100" s="58">
        <f t="shared" si="24"/>
        <v>11257060.879999999</v>
      </c>
      <c r="L100" s="58">
        <f t="shared" si="24"/>
        <v>22330832.960000001</v>
      </c>
      <c r="M100" s="58">
        <f t="shared" si="24"/>
        <v>21945665.25</v>
      </c>
      <c r="N100" s="59">
        <f t="shared" si="24"/>
        <v>31094378.089999996</v>
      </c>
      <c r="O100" s="59">
        <f t="shared" si="24"/>
        <v>31055312.189999998</v>
      </c>
      <c r="P100" s="59">
        <f t="shared" si="24"/>
        <v>45612995.019999996</v>
      </c>
      <c r="Q100" s="59">
        <f t="shared" si="24"/>
        <v>45439069.149999999</v>
      </c>
      <c r="R100" s="49">
        <f t="shared" si="24"/>
        <v>44497434</v>
      </c>
      <c r="S100" s="49">
        <f t="shared" si="24"/>
        <v>44497434</v>
      </c>
      <c r="T100" s="45"/>
      <c r="U100" s="152">
        <f t="shared" si="6"/>
        <v>45612.995019999995</v>
      </c>
      <c r="V100" s="152">
        <f t="shared" si="7"/>
        <v>45439.069149999996</v>
      </c>
    </row>
    <row r="101" spans="1:22" s="5" customFormat="1" ht="18" customHeight="1">
      <c r="A101" s="213"/>
      <c r="B101" s="178"/>
      <c r="C101" s="31" t="s">
        <v>45</v>
      </c>
      <c r="D101" s="11"/>
      <c r="E101" s="11"/>
      <c r="F101" s="11"/>
      <c r="G101" s="11"/>
      <c r="H101" s="49">
        <f>H102+H103+H104+H105+H106+H107+H108+H109</f>
        <v>43841914.439999998</v>
      </c>
      <c r="I101" s="49">
        <f>I102+I103+I104+I105+I106+I107+I108+I109</f>
        <v>43616544.040000007</v>
      </c>
      <c r="J101" s="58">
        <f t="shared" ref="J101" si="25">J102+J103+J104+J105+J106+J107+J108+J109</f>
        <v>11350881.770000001</v>
      </c>
      <c r="K101" s="58">
        <f t="shared" ref="K101:M101" si="26">K102+K103+K104+K105+K106+K107+K108+K109</f>
        <v>11257060.879999999</v>
      </c>
      <c r="L101" s="58">
        <f t="shared" ref="L101:S101" si="27">L102+L103+L104+L105+L106+L107+L108+L109</f>
        <v>22330832.960000001</v>
      </c>
      <c r="M101" s="58">
        <f t="shared" si="26"/>
        <v>21945665.25</v>
      </c>
      <c r="N101" s="59">
        <f t="shared" si="27"/>
        <v>31094378.089999996</v>
      </c>
      <c r="O101" s="59">
        <f t="shared" si="27"/>
        <v>31055312.189999998</v>
      </c>
      <c r="P101" s="59">
        <f t="shared" si="27"/>
        <v>45612995.019999996</v>
      </c>
      <c r="Q101" s="59">
        <f t="shared" si="27"/>
        <v>45439069.149999999</v>
      </c>
      <c r="R101" s="49">
        <f t="shared" si="27"/>
        <v>44497434</v>
      </c>
      <c r="S101" s="49">
        <f t="shared" si="27"/>
        <v>44497434</v>
      </c>
      <c r="T101" s="45"/>
      <c r="U101" s="152">
        <f t="shared" si="6"/>
        <v>45612.995019999995</v>
      </c>
      <c r="V101" s="152">
        <f t="shared" si="7"/>
        <v>45439.069149999996</v>
      </c>
    </row>
    <row r="102" spans="1:22" s="5" customFormat="1" ht="18" customHeight="1">
      <c r="A102" s="213"/>
      <c r="B102" s="178"/>
      <c r="C102" s="177" t="s">
        <v>46</v>
      </c>
      <c r="D102" s="11" t="s">
        <v>36</v>
      </c>
      <c r="E102" s="12" t="s">
        <v>44</v>
      </c>
      <c r="F102" s="12" t="s">
        <v>333</v>
      </c>
      <c r="G102" s="12" t="s">
        <v>334</v>
      </c>
      <c r="H102" s="49">
        <v>20750214.440000001</v>
      </c>
      <c r="I102" s="49">
        <v>20719504.920000002</v>
      </c>
      <c r="J102" s="64">
        <v>3927311.66</v>
      </c>
      <c r="K102" s="64">
        <v>3833535.37</v>
      </c>
      <c r="L102" s="58">
        <v>9884192.120000001</v>
      </c>
      <c r="M102" s="64">
        <v>9603032.4299999997</v>
      </c>
      <c r="N102" s="59">
        <v>14558108.25</v>
      </c>
      <c r="O102" s="59">
        <v>14558108.25</v>
      </c>
      <c r="P102" s="59">
        <v>20583682</v>
      </c>
      <c r="Q102" s="59">
        <v>20583135.899999999</v>
      </c>
      <c r="R102" s="49">
        <v>20817732</v>
      </c>
      <c r="S102" s="49">
        <v>20817732</v>
      </c>
      <c r="T102" s="45"/>
      <c r="U102" s="152">
        <f t="shared" si="6"/>
        <v>20583.682000000001</v>
      </c>
      <c r="V102" s="152">
        <f t="shared" si="7"/>
        <v>20583.135899999997</v>
      </c>
    </row>
    <row r="103" spans="1:22" s="5" customFormat="1" ht="18" customHeight="1">
      <c r="A103" s="213"/>
      <c r="B103" s="178"/>
      <c r="C103" s="213"/>
      <c r="D103" s="11" t="s">
        <v>36</v>
      </c>
      <c r="E103" s="12" t="s">
        <v>44</v>
      </c>
      <c r="F103" s="12" t="s">
        <v>333</v>
      </c>
      <c r="G103" s="21" t="s">
        <v>268</v>
      </c>
      <c r="H103" s="49">
        <v>125929.68</v>
      </c>
      <c r="I103" s="49">
        <v>120079.67999999999</v>
      </c>
      <c r="J103" s="64">
        <v>40820</v>
      </c>
      <c r="K103" s="64">
        <v>40820</v>
      </c>
      <c r="L103" s="58">
        <v>87550</v>
      </c>
      <c r="M103" s="64">
        <v>87400</v>
      </c>
      <c r="N103" s="59">
        <v>103900</v>
      </c>
      <c r="O103" s="59">
        <v>103900</v>
      </c>
      <c r="P103" s="59">
        <v>137190</v>
      </c>
      <c r="Q103" s="59">
        <v>125260</v>
      </c>
      <c r="R103" s="49">
        <v>113400</v>
      </c>
      <c r="S103" s="49">
        <v>113400</v>
      </c>
      <c r="T103" s="45"/>
      <c r="U103" s="152">
        <f t="shared" si="6"/>
        <v>137.19</v>
      </c>
      <c r="V103" s="152">
        <f t="shared" si="7"/>
        <v>125.26</v>
      </c>
    </row>
    <row r="104" spans="1:22" s="5" customFormat="1" ht="18" customHeight="1">
      <c r="A104" s="213"/>
      <c r="B104" s="178"/>
      <c r="C104" s="213"/>
      <c r="D104" s="11" t="s">
        <v>36</v>
      </c>
      <c r="E104" s="12" t="s">
        <v>44</v>
      </c>
      <c r="F104" s="12" t="s">
        <v>333</v>
      </c>
      <c r="G104" s="21" t="s">
        <v>335</v>
      </c>
      <c r="H104" s="49">
        <v>6377861.5499999998</v>
      </c>
      <c r="I104" s="49">
        <v>6356648.5599999996</v>
      </c>
      <c r="J104" s="64">
        <v>1000112.09</v>
      </c>
      <c r="K104" s="64">
        <v>1000112.09</v>
      </c>
      <c r="L104" s="58">
        <v>2694760.27</v>
      </c>
      <c r="M104" s="64">
        <v>2605143.86</v>
      </c>
      <c r="N104" s="59">
        <v>4255143.34</v>
      </c>
      <c r="O104" s="59">
        <v>4220488.1099999994</v>
      </c>
      <c r="P104" s="59">
        <v>6225863.29</v>
      </c>
      <c r="Q104" s="59">
        <v>6204372.8300000001</v>
      </c>
      <c r="R104" s="49">
        <v>6286955</v>
      </c>
      <c r="S104" s="49">
        <v>6286955</v>
      </c>
      <c r="T104" s="45"/>
      <c r="U104" s="152">
        <f t="shared" si="6"/>
        <v>6225.8632900000002</v>
      </c>
      <c r="V104" s="152">
        <f t="shared" si="7"/>
        <v>6204.3728300000002</v>
      </c>
    </row>
    <row r="105" spans="1:22" s="5" customFormat="1" ht="18" customHeight="1">
      <c r="A105" s="213"/>
      <c r="B105" s="178"/>
      <c r="C105" s="213"/>
      <c r="D105" s="11" t="s">
        <v>36</v>
      </c>
      <c r="E105" s="12" t="s">
        <v>44</v>
      </c>
      <c r="F105" s="12" t="s">
        <v>333</v>
      </c>
      <c r="G105" s="21" t="s">
        <v>140</v>
      </c>
      <c r="H105" s="49">
        <v>12344821.369999999</v>
      </c>
      <c r="I105" s="49">
        <v>12250137.07</v>
      </c>
      <c r="J105" s="64">
        <v>5532925.7999999998</v>
      </c>
      <c r="K105" s="64">
        <v>5532881.2999999998</v>
      </c>
      <c r="L105" s="58">
        <v>7636423.1600000001</v>
      </c>
      <c r="M105" s="64">
        <v>7622181.5499999998</v>
      </c>
      <c r="N105" s="59">
        <v>9447181.3499999996</v>
      </c>
      <c r="O105" s="59">
        <v>9443115.6799999997</v>
      </c>
      <c r="P105" s="59">
        <v>14484579</v>
      </c>
      <c r="Q105" s="59">
        <v>14411191.41</v>
      </c>
      <c r="R105" s="49">
        <v>13055400</v>
      </c>
      <c r="S105" s="49">
        <v>13055400</v>
      </c>
      <c r="T105" s="45"/>
      <c r="U105" s="152">
        <f t="shared" si="6"/>
        <v>14484.579</v>
      </c>
      <c r="V105" s="152">
        <f t="shared" si="7"/>
        <v>14411.191409999999</v>
      </c>
    </row>
    <row r="106" spans="1:22" s="5" customFormat="1" ht="18" customHeight="1">
      <c r="A106" s="213"/>
      <c r="B106" s="178"/>
      <c r="C106" s="213"/>
      <c r="D106" s="11" t="s">
        <v>36</v>
      </c>
      <c r="E106" s="12" t="s">
        <v>44</v>
      </c>
      <c r="F106" s="12" t="s">
        <v>333</v>
      </c>
      <c r="G106" s="21" t="s">
        <v>132</v>
      </c>
      <c r="H106" s="49">
        <v>4128437.4</v>
      </c>
      <c r="I106" s="49">
        <v>4062735.81</v>
      </c>
      <c r="J106" s="64">
        <v>842004.22</v>
      </c>
      <c r="K106" s="64">
        <v>842004.12</v>
      </c>
      <c r="L106" s="58">
        <v>2008032.41</v>
      </c>
      <c r="M106" s="64">
        <v>2008032.4100000001</v>
      </c>
      <c r="N106" s="59">
        <v>2704938.15</v>
      </c>
      <c r="O106" s="59">
        <v>2704938.1500000004</v>
      </c>
      <c r="P106" s="59">
        <v>4143538.73</v>
      </c>
      <c r="Q106" s="59">
        <v>4082829.01</v>
      </c>
      <c r="R106" s="49">
        <v>4155847</v>
      </c>
      <c r="S106" s="49">
        <v>4155847</v>
      </c>
      <c r="T106" s="45"/>
      <c r="U106" s="152">
        <f t="shared" si="6"/>
        <v>4143.5387300000002</v>
      </c>
      <c r="V106" s="152">
        <f t="shared" si="7"/>
        <v>4082.8290099999999</v>
      </c>
    </row>
    <row r="107" spans="1:22" s="5" customFormat="1" ht="18" customHeight="1">
      <c r="A107" s="213"/>
      <c r="B107" s="178"/>
      <c r="C107" s="213"/>
      <c r="D107" s="11" t="s">
        <v>36</v>
      </c>
      <c r="E107" s="12" t="s">
        <v>44</v>
      </c>
      <c r="F107" s="12" t="s">
        <v>333</v>
      </c>
      <c r="G107" s="21" t="s">
        <v>336</v>
      </c>
      <c r="H107" s="49">
        <v>18168</v>
      </c>
      <c r="I107" s="49">
        <v>18168</v>
      </c>
      <c r="J107" s="64">
        <v>4542</v>
      </c>
      <c r="K107" s="64">
        <v>4542</v>
      </c>
      <c r="L107" s="58">
        <v>9084</v>
      </c>
      <c r="M107" s="64">
        <v>9084</v>
      </c>
      <c r="N107" s="59">
        <v>13626</v>
      </c>
      <c r="O107" s="59">
        <v>13626</v>
      </c>
      <c r="P107" s="59">
        <v>18168</v>
      </c>
      <c r="Q107" s="59">
        <v>18168</v>
      </c>
      <c r="R107" s="49">
        <v>18168</v>
      </c>
      <c r="S107" s="49">
        <v>18168</v>
      </c>
      <c r="T107" s="45"/>
      <c r="U107" s="152">
        <f t="shared" si="6"/>
        <v>18.167999999999999</v>
      </c>
      <c r="V107" s="152">
        <f t="shared" si="7"/>
        <v>18.167999999999999</v>
      </c>
    </row>
    <row r="108" spans="1:22" s="5" customFormat="1" ht="18" customHeight="1">
      <c r="A108" s="213"/>
      <c r="B108" s="178"/>
      <c r="C108" s="213"/>
      <c r="D108" s="11" t="s">
        <v>36</v>
      </c>
      <c r="E108" s="12" t="s">
        <v>44</v>
      </c>
      <c r="F108" s="12" t="s">
        <v>333</v>
      </c>
      <c r="G108" s="21" t="s">
        <v>266</v>
      </c>
      <c r="H108" s="49">
        <v>38572</v>
      </c>
      <c r="I108" s="49">
        <v>33022</v>
      </c>
      <c r="J108" s="64">
        <v>1995</v>
      </c>
      <c r="K108" s="64">
        <v>1995</v>
      </c>
      <c r="L108" s="58">
        <v>9275</v>
      </c>
      <c r="M108" s="64">
        <v>9275</v>
      </c>
      <c r="N108" s="59">
        <v>9620</v>
      </c>
      <c r="O108" s="59">
        <v>9275</v>
      </c>
      <c r="P108" s="59">
        <v>17422</v>
      </c>
      <c r="Q108" s="59">
        <v>11906</v>
      </c>
      <c r="R108" s="49">
        <v>49932</v>
      </c>
      <c r="S108" s="49">
        <v>49932</v>
      </c>
      <c r="T108" s="45"/>
      <c r="U108" s="152">
        <f t="shared" si="6"/>
        <v>17.422000000000001</v>
      </c>
      <c r="V108" s="152">
        <f t="shared" si="7"/>
        <v>11.906000000000001</v>
      </c>
    </row>
    <row r="109" spans="1:22" s="5" customFormat="1" ht="18" customHeight="1">
      <c r="A109" s="206"/>
      <c r="B109" s="179"/>
      <c r="C109" s="206"/>
      <c r="D109" s="11" t="s">
        <v>36</v>
      </c>
      <c r="E109" s="12" t="s">
        <v>44</v>
      </c>
      <c r="F109" s="12" t="s">
        <v>333</v>
      </c>
      <c r="G109" s="21" t="s">
        <v>146</v>
      </c>
      <c r="H109" s="49">
        <v>57910</v>
      </c>
      <c r="I109" s="49">
        <v>56248</v>
      </c>
      <c r="J109" s="64">
        <v>1171</v>
      </c>
      <c r="K109" s="64">
        <v>1171</v>
      </c>
      <c r="L109" s="58">
        <v>1516</v>
      </c>
      <c r="M109" s="64">
        <v>1516</v>
      </c>
      <c r="N109" s="59">
        <v>1861</v>
      </c>
      <c r="O109" s="59">
        <v>1861</v>
      </c>
      <c r="P109" s="59">
        <v>2552</v>
      </c>
      <c r="Q109" s="59">
        <v>2206</v>
      </c>
      <c r="R109" s="49"/>
      <c r="S109" s="49"/>
      <c r="T109" s="45"/>
      <c r="U109" s="152">
        <f t="shared" si="6"/>
        <v>2.552</v>
      </c>
      <c r="V109" s="152">
        <f t="shared" si="7"/>
        <v>2.206</v>
      </c>
    </row>
    <row r="110" spans="1:22" s="5" customFormat="1" ht="19.95" customHeight="1">
      <c r="A110" s="177" t="s">
        <v>637</v>
      </c>
      <c r="B110" s="177" t="s">
        <v>327</v>
      </c>
      <c r="C110" s="2" t="s">
        <v>34</v>
      </c>
      <c r="D110" s="11"/>
      <c r="E110" s="11"/>
      <c r="F110" s="11"/>
      <c r="G110" s="11"/>
      <c r="H110" s="49">
        <f>H111</f>
        <v>78644</v>
      </c>
      <c r="I110" s="49">
        <f>I111</f>
        <v>78644</v>
      </c>
      <c r="J110" s="58">
        <f t="shared" ref="J110:S111" si="28">J111</f>
        <v>0</v>
      </c>
      <c r="K110" s="58">
        <f t="shared" si="28"/>
        <v>0</v>
      </c>
      <c r="L110" s="58">
        <f t="shared" si="28"/>
        <v>0</v>
      </c>
      <c r="M110" s="58">
        <f t="shared" si="28"/>
        <v>0</v>
      </c>
      <c r="N110" s="59">
        <f t="shared" si="28"/>
        <v>0</v>
      </c>
      <c r="O110" s="59">
        <f t="shared" si="28"/>
        <v>0</v>
      </c>
      <c r="P110" s="59">
        <f t="shared" si="28"/>
        <v>0</v>
      </c>
      <c r="Q110" s="59">
        <f t="shared" si="28"/>
        <v>0</v>
      </c>
      <c r="R110" s="49">
        <f t="shared" si="28"/>
        <v>0</v>
      </c>
      <c r="S110" s="49">
        <f t="shared" si="28"/>
        <v>0</v>
      </c>
      <c r="T110" s="45"/>
      <c r="U110" s="152">
        <f t="shared" si="6"/>
        <v>0</v>
      </c>
      <c r="V110" s="152">
        <f t="shared" si="7"/>
        <v>0</v>
      </c>
    </row>
    <row r="111" spans="1:22" s="5" customFormat="1" ht="19.95" customHeight="1">
      <c r="A111" s="205"/>
      <c r="B111" s="205"/>
      <c r="C111" s="2" t="s">
        <v>45</v>
      </c>
      <c r="D111" s="11"/>
      <c r="E111" s="11"/>
      <c r="F111" s="11"/>
      <c r="G111" s="11"/>
      <c r="H111" s="49">
        <f>H112</f>
        <v>78644</v>
      </c>
      <c r="I111" s="49">
        <f>I112</f>
        <v>78644</v>
      </c>
      <c r="J111" s="58">
        <f t="shared" si="28"/>
        <v>0</v>
      </c>
      <c r="K111" s="58">
        <f t="shared" si="28"/>
        <v>0</v>
      </c>
      <c r="L111" s="58">
        <f t="shared" si="28"/>
        <v>0</v>
      </c>
      <c r="M111" s="58">
        <f t="shared" si="28"/>
        <v>0</v>
      </c>
      <c r="N111" s="59">
        <f t="shared" si="28"/>
        <v>0</v>
      </c>
      <c r="O111" s="59">
        <f t="shared" si="28"/>
        <v>0</v>
      </c>
      <c r="P111" s="59">
        <f t="shared" si="28"/>
        <v>0</v>
      </c>
      <c r="Q111" s="59">
        <f t="shared" si="28"/>
        <v>0</v>
      </c>
      <c r="R111" s="49">
        <f t="shared" si="28"/>
        <v>0</v>
      </c>
      <c r="S111" s="49">
        <f t="shared" si="28"/>
        <v>0</v>
      </c>
      <c r="T111" s="45"/>
      <c r="U111" s="152">
        <f t="shared" si="6"/>
        <v>0</v>
      </c>
      <c r="V111" s="152">
        <f t="shared" si="7"/>
        <v>0</v>
      </c>
    </row>
    <row r="112" spans="1:22" s="5" customFormat="1" ht="59.4" customHeight="1">
      <c r="A112" s="205"/>
      <c r="B112" s="205"/>
      <c r="C112" s="1" t="s">
        <v>46</v>
      </c>
      <c r="D112" s="11" t="s">
        <v>36</v>
      </c>
      <c r="E112" s="12" t="s">
        <v>44</v>
      </c>
      <c r="F112" s="12" t="s">
        <v>328</v>
      </c>
      <c r="G112" s="12" t="s">
        <v>135</v>
      </c>
      <c r="H112" s="55">
        <v>78644</v>
      </c>
      <c r="I112" s="49">
        <v>78644</v>
      </c>
      <c r="J112" s="58"/>
      <c r="K112" s="58"/>
      <c r="L112" s="58"/>
      <c r="M112" s="58"/>
      <c r="N112" s="59"/>
      <c r="O112" s="59"/>
      <c r="P112" s="59"/>
      <c r="Q112" s="59"/>
      <c r="R112" s="49"/>
      <c r="S112" s="49"/>
      <c r="T112" s="45"/>
      <c r="U112" s="152"/>
      <c r="V112" s="152"/>
    </row>
    <row r="113" spans="1:22" s="5" customFormat="1" ht="27.75" customHeight="1">
      <c r="A113" s="177" t="s">
        <v>638</v>
      </c>
      <c r="B113" s="177" t="s">
        <v>329</v>
      </c>
      <c r="C113" s="16" t="s">
        <v>34</v>
      </c>
      <c r="D113" s="11"/>
      <c r="E113" s="11"/>
      <c r="F113" s="11"/>
      <c r="G113" s="11"/>
      <c r="H113" s="49">
        <f>H114</f>
        <v>7819.78</v>
      </c>
      <c r="I113" s="49">
        <f>I114</f>
        <v>7819.78</v>
      </c>
      <c r="J113" s="58">
        <f t="shared" ref="J113:S113" si="29">J114</f>
        <v>2046</v>
      </c>
      <c r="K113" s="58">
        <f t="shared" si="29"/>
        <v>2009.48</v>
      </c>
      <c r="L113" s="58">
        <f t="shared" si="29"/>
        <v>4092</v>
      </c>
      <c r="M113" s="58">
        <f t="shared" si="29"/>
        <v>3849.29</v>
      </c>
      <c r="N113" s="59">
        <f t="shared" si="29"/>
        <v>6138</v>
      </c>
      <c r="O113" s="59">
        <f t="shared" si="29"/>
        <v>6099.34</v>
      </c>
      <c r="P113" s="59">
        <f t="shared" si="29"/>
        <v>8176</v>
      </c>
      <c r="Q113" s="59">
        <f t="shared" si="29"/>
        <v>7255.74</v>
      </c>
      <c r="R113" s="49">
        <f t="shared" si="29"/>
        <v>5273</v>
      </c>
      <c r="S113" s="49">
        <f t="shared" si="29"/>
        <v>5273</v>
      </c>
      <c r="T113" s="45"/>
      <c r="U113" s="152">
        <f t="shared" si="6"/>
        <v>8.1760000000000002</v>
      </c>
      <c r="V113" s="152">
        <f t="shared" si="7"/>
        <v>7.2557399999999994</v>
      </c>
    </row>
    <row r="114" spans="1:22" s="5" customFormat="1" ht="26.4">
      <c r="A114" s="205"/>
      <c r="B114" s="205"/>
      <c r="C114" s="16" t="s">
        <v>45</v>
      </c>
      <c r="D114" s="11"/>
      <c r="E114" s="11"/>
      <c r="F114" s="11"/>
      <c r="G114" s="11"/>
      <c r="H114" s="49">
        <v>7819.78</v>
      </c>
      <c r="I114" s="49">
        <v>7819.78</v>
      </c>
      <c r="J114" s="58">
        <f t="shared" ref="J114" si="30">J115+J116</f>
        <v>2046</v>
      </c>
      <c r="K114" s="58">
        <f t="shared" ref="K114:M114" si="31">K115+K116</f>
        <v>2009.48</v>
      </c>
      <c r="L114" s="58">
        <f t="shared" ref="L114:S114" si="32">L115+L116</f>
        <v>4092</v>
      </c>
      <c r="M114" s="58">
        <f t="shared" si="31"/>
        <v>3849.29</v>
      </c>
      <c r="N114" s="59">
        <f t="shared" si="32"/>
        <v>6138</v>
      </c>
      <c r="O114" s="59">
        <f t="shared" si="32"/>
        <v>6099.34</v>
      </c>
      <c r="P114" s="59">
        <f t="shared" si="32"/>
        <v>8176</v>
      </c>
      <c r="Q114" s="59">
        <f t="shared" si="32"/>
        <v>7255.74</v>
      </c>
      <c r="R114" s="49">
        <f t="shared" si="32"/>
        <v>5273</v>
      </c>
      <c r="S114" s="49">
        <f t="shared" si="32"/>
        <v>5273</v>
      </c>
      <c r="T114" s="45"/>
      <c r="U114" s="152">
        <f t="shared" si="6"/>
        <v>8.1760000000000002</v>
      </c>
      <c r="V114" s="152">
        <f t="shared" si="7"/>
        <v>7.2557399999999994</v>
      </c>
    </row>
    <row r="115" spans="1:22" s="5" customFormat="1" ht="39" customHeight="1">
      <c r="A115" s="205"/>
      <c r="B115" s="205"/>
      <c r="C115" s="177" t="s">
        <v>46</v>
      </c>
      <c r="D115" s="11" t="s">
        <v>36</v>
      </c>
      <c r="E115" s="12" t="s">
        <v>44</v>
      </c>
      <c r="F115" s="12" t="s">
        <v>186</v>
      </c>
      <c r="G115" s="12" t="s">
        <v>140</v>
      </c>
      <c r="H115" s="49">
        <v>5047.76</v>
      </c>
      <c r="I115" s="49">
        <v>5047.76</v>
      </c>
      <c r="J115" s="64">
        <v>1320</v>
      </c>
      <c r="K115" s="64">
        <v>1293.28</v>
      </c>
      <c r="L115" s="58">
        <v>2640</v>
      </c>
      <c r="M115" s="64">
        <v>2407.17</v>
      </c>
      <c r="N115" s="59">
        <v>3960</v>
      </c>
      <c r="O115" s="59">
        <v>3930.23</v>
      </c>
      <c r="P115" s="59">
        <v>5273</v>
      </c>
      <c r="Q115" s="59">
        <v>4360.87</v>
      </c>
      <c r="R115" s="49">
        <v>5273</v>
      </c>
      <c r="S115" s="49">
        <v>5273</v>
      </c>
      <c r="T115" s="45"/>
      <c r="U115" s="152">
        <f t="shared" si="6"/>
        <v>5.2729999999999997</v>
      </c>
      <c r="V115" s="152">
        <f t="shared" si="7"/>
        <v>4.3608700000000002</v>
      </c>
    </row>
    <row r="116" spans="1:22" s="5" customFormat="1" ht="13.2" customHeight="1">
      <c r="A116" s="205"/>
      <c r="B116" s="205"/>
      <c r="C116" s="205"/>
      <c r="D116" s="11" t="s">
        <v>36</v>
      </c>
      <c r="E116" s="12" t="s">
        <v>44</v>
      </c>
      <c r="F116" s="12" t="s">
        <v>186</v>
      </c>
      <c r="G116" s="12" t="s">
        <v>135</v>
      </c>
      <c r="H116" s="49">
        <v>2772.02</v>
      </c>
      <c r="I116" s="49">
        <v>2772.02</v>
      </c>
      <c r="J116" s="64">
        <v>726</v>
      </c>
      <c r="K116" s="64">
        <v>716.2</v>
      </c>
      <c r="L116" s="58">
        <v>1452</v>
      </c>
      <c r="M116" s="64">
        <v>1442.12</v>
      </c>
      <c r="N116" s="59">
        <v>2178</v>
      </c>
      <c r="O116" s="59">
        <v>2169.1099999999997</v>
      </c>
      <c r="P116" s="59">
        <v>2903</v>
      </c>
      <c r="Q116" s="59">
        <v>2894.87</v>
      </c>
      <c r="R116" s="49"/>
      <c r="S116" s="49"/>
      <c r="T116" s="45"/>
      <c r="U116" s="152">
        <f t="shared" si="6"/>
        <v>2.903</v>
      </c>
      <c r="V116" s="152">
        <f t="shared" si="7"/>
        <v>2.8948700000000001</v>
      </c>
    </row>
    <row r="117" spans="1:22" s="5" customFormat="1" ht="30.6" customHeight="1">
      <c r="A117" s="177" t="s">
        <v>639</v>
      </c>
      <c r="B117" s="177" t="s">
        <v>330</v>
      </c>
      <c r="C117" s="2" t="s">
        <v>34</v>
      </c>
      <c r="D117" s="11"/>
      <c r="E117" s="11"/>
      <c r="F117" s="11"/>
      <c r="G117" s="11"/>
      <c r="H117" s="49">
        <f>H118</f>
        <v>117319.8</v>
      </c>
      <c r="I117" s="49">
        <f>I118</f>
        <v>0</v>
      </c>
      <c r="J117" s="58">
        <f t="shared" ref="J117:S118" si="33">J118</f>
        <v>0</v>
      </c>
      <c r="K117" s="58">
        <f t="shared" si="33"/>
        <v>0</v>
      </c>
      <c r="L117" s="58">
        <f t="shared" si="33"/>
        <v>0</v>
      </c>
      <c r="M117" s="58">
        <f t="shared" si="33"/>
        <v>0</v>
      </c>
      <c r="N117" s="59">
        <f t="shared" si="33"/>
        <v>0</v>
      </c>
      <c r="O117" s="59">
        <f t="shared" si="33"/>
        <v>0</v>
      </c>
      <c r="P117" s="59">
        <f t="shared" si="33"/>
        <v>0</v>
      </c>
      <c r="Q117" s="59">
        <f t="shared" si="33"/>
        <v>0</v>
      </c>
      <c r="R117" s="49">
        <f t="shared" si="33"/>
        <v>0</v>
      </c>
      <c r="S117" s="49">
        <f t="shared" si="33"/>
        <v>0</v>
      </c>
      <c r="T117" s="45"/>
      <c r="U117" s="152">
        <f t="shared" si="6"/>
        <v>0</v>
      </c>
      <c r="V117" s="152">
        <f t="shared" si="7"/>
        <v>0</v>
      </c>
    </row>
    <row r="118" spans="1:22" s="5" customFormat="1" ht="19.95" customHeight="1">
      <c r="A118" s="205"/>
      <c r="B118" s="205"/>
      <c r="C118" s="2" t="s">
        <v>45</v>
      </c>
      <c r="D118" s="11"/>
      <c r="E118" s="11"/>
      <c r="F118" s="11"/>
      <c r="G118" s="11"/>
      <c r="H118" s="49">
        <v>117319.8</v>
      </c>
      <c r="I118" s="49">
        <v>0</v>
      </c>
      <c r="J118" s="58">
        <f t="shared" si="33"/>
        <v>0</v>
      </c>
      <c r="K118" s="58">
        <f t="shared" si="33"/>
        <v>0</v>
      </c>
      <c r="L118" s="58">
        <f t="shared" si="33"/>
        <v>0</v>
      </c>
      <c r="M118" s="58">
        <f t="shared" si="33"/>
        <v>0</v>
      </c>
      <c r="N118" s="59">
        <f t="shared" si="33"/>
        <v>0</v>
      </c>
      <c r="O118" s="59">
        <f t="shared" si="33"/>
        <v>0</v>
      </c>
      <c r="P118" s="59">
        <f t="shared" si="33"/>
        <v>0</v>
      </c>
      <c r="Q118" s="59">
        <f t="shared" si="33"/>
        <v>0</v>
      </c>
      <c r="R118" s="49">
        <f t="shared" si="33"/>
        <v>0</v>
      </c>
      <c r="S118" s="49">
        <f t="shared" si="33"/>
        <v>0</v>
      </c>
      <c r="T118" s="45"/>
      <c r="U118" s="152">
        <f t="shared" si="6"/>
        <v>0</v>
      </c>
      <c r="V118" s="152">
        <f t="shared" si="7"/>
        <v>0</v>
      </c>
    </row>
    <row r="119" spans="1:22" s="5" customFormat="1" ht="19.95" customHeight="1">
      <c r="A119" s="205"/>
      <c r="B119" s="205"/>
      <c r="C119" s="29"/>
      <c r="D119" s="11" t="s">
        <v>36</v>
      </c>
      <c r="E119" s="12" t="s">
        <v>44</v>
      </c>
      <c r="F119" s="12" t="s">
        <v>331</v>
      </c>
      <c r="G119" s="12" t="s">
        <v>140</v>
      </c>
      <c r="H119" s="49">
        <v>117319.8</v>
      </c>
      <c r="I119" s="49">
        <v>0</v>
      </c>
      <c r="J119" s="58"/>
      <c r="K119" s="58"/>
      <c r="L119" s="58"/>
      <c r="M119" s="58"/>
      <c r="N119" s="59"/>
      <c r="O119" s="59"/>
      <c r="P119" s="59"/>
      <c r="Q119" s="59"/>
      <c r="R119" s="49"/>
      <c r="S119" s="49"/>
      <c r="T119" s="45"/>
      <c r="U119" s="152"/>
      <c r="V119" s="152"/>
    </row>
    <row r="120" spans="1:22" s="40" customFormat="1" ht="30" customHeight="1">
      <c r="A120" s="154" t="s">
        <v>630</v>
      </c>
      <c r="B120" s="154" t="s">
        <v>663</v>
      </c>
      <c r="C120" s="104" t="s">
        <v>34</v>
      </c>
      <c r="D120" s="7"/>
      <c r="E120" s="7"/>
      <c r="F120" s="7"/>
      <c r="G120" s="7"/>
      <c r="H120" s="61">
        <f>H121</f>
        <v>117825440.99999999</v>
      </c>
      <c r="I120" s="61">
        <f>I121</f>
        <v>114564102.13000001</v>
      </c>
      <c r="J120" s="61">
        <f t="shared" ref="J120:S120" si="34">J121</f>
        <v>33300565.299999997</v>
      </c>
      <c r="K120" s="61">
        <f t="shared" si="34"/>
        <v>33024492.66</v>
      </c>
      <c r="L120" s="61">
        <f t="shared" si="34"/>
        <v>72193208.910000011</v>
      </c>
      <c r="M120" s="61">
        <f t="shared" si="34"/>
        <v>71864403.530000001</v>
      </c>
      <c r="N120" s="61">
        <f t="shared" si="34"/>
        <v>102416837.32000001</v>
      </c>
      <c r="O120" s="61">
        <f t="shared" si="34"/>
        <v>101628082.98</v>
      </c>
      <c r="P120" s="61">
        <f t="shared" si="34"/>
        <v>163074409.09</v>
      </c>
      <c r="Q120" s="61">
        <f t="shared" si="34"/>
        <v>159740109.56</v>
      </c>
      <c r="R120" s="61">
        <f t="shared" si="34"/>
        <v>89691536</v>
      </c>
      <c r="S120" s="61">
        <f t="shared" si="34"/>
        <v>89691536</v>
      </c>
      <c r="T120" s="46"/>
      <c r="U120" s="9">
        <f t="shared" si="6"/>
        <v>163074.40909</v>
      </c>
      <c r="V120" s="9">
        <f t="shared" si="7"/>
        <v>159740.10956000001</v>
      </c>
    </row>
    <row r="121" spans="1:22" s="40" customFormat="1" ht="41.25" customHeight="1">
      <c r="A121" s="154"/>
      <c r="B121" s="154"/>
      <c r="C121" s="104" t="s">
        <v>47</v>
      </c>
      <c r="D121" s="7" t="s">
        <v>49</v>
      </c>
      <c r="E121" s="7"/>
      <c r="F121" s="7"/>
      <c r="G121" s="7"/>
      <c r="H121" s="62">
        <f>H122+H140+H179+H201</f>
        <v>117825440.99999999</v>
      </c>
      <c r="I121" s="62">
        <f t="shared" ref="I121:Q121" si="35">I122+I140+I179+I201</f>
        <v>114564102.13000001</v>
      </c>
      <c r="J121" s="62">
        <f t="shared" si="35"/>
        <v>33300565.299999997</v>
      </c>
      <c r="K121" s="62">
        <f t="shared" si="35"/>
        <v>33024492.66</v>
      </c>
      <c r="L121" s="62">
        <f t="shared" si="35"/>
        <v>72193208.910000011</v>
      </c>
      <c r="M121" s="62">
        <f t="shared" si="35"/>
        <v>71864403.530000001</v>
      </c>
      <c r="N121" s="62">
        <f t="shared" si="35"/>
        <v>102416837.32000001</v>
      </c>
      <c r="O121" s="62">
        <f t="shared" si="35"/>
        <v>101628082.98</v>
      </c>
      <c r="P121" s="62">
        <f t="shared" si="35"/>
        <v>163074409.09</v>
      </c>
      <c r="Q121" s="62">
        <f t="shared" si="35"/>
        <v>159740109.56</v>
      </c>
      <c r="R121" s="62">
        <f>R122+R140+R179+R201</f>
        <v>89691536</v>
      </c>
      <c r="S121" s="62">
        <f>S122+S140+S179+S201</f>
        <v>89691536</v>
      </c>
      <c r="T121" s="46"/>
      <c r="U121" s="8">
        <f t="shared" si="6"/>
        <v>163074.40909</v>
      </c>
      <c r="V121" s="8">
        <f t="shared" si="7"/>
        <v>159740.10956000001</v>
      </c>
    </row>
    <row r="122" spans="1:22" s="5" customFormat="1" ht="30.75" customHeight="1">
      <c r="A122" s="156" t="s">
        <v>48</v>
      </c>
      <c r="B122" s="2"/>
      <c r="C122" s="2" t="s">
        <v>34</v>
      </c>
      <c r="D122" s="11"/>
      <c r="E122" s="12"/>
      <c r="F122" s="12"/>
      <c r="G122" s="12"/>
      <c r="H122" s="49">
        <f>H123</f>
        <v>17585013.93</v>
      </c>
      <c r="I122" s="49">
        <f>I123</f>
        <v>17583408.93</v>
      </c>
      <c r="J122" s="55">
        <f t="shared" ref="J122:S122" si="36">J123</f>
        <v>5306398.7</v>
      </c>
      <c r="K122" s="55">
        <f t="shared" si="36"/>
        <v>5306398.7</v>
      </c>
      <c r="L122" s="55">
        <f t="shared" si="36"/>
        <v>12006892.280000001</v>
      </c>
      <c r="M122" s="55">
        <f t="shared" si="36"/>
        <v>12006892.280000001</v>
      </c>
      <c r="N122" s="49">
        <f t="shared" si="36"/>
        <v>17130495.700000003</v>
      </c>
      <c r="O122" s="49">
        <f t="shared" si="36"/>
        <v>17130495.700000003</v>
      </c>
      <c r="P122" s="49">
        <f t="shared" si="36"/>
        <v>24326284</v>
      </c>
      <c r="Q122" s="49">
        <f t="shared" si="36"/>
        <v>24233224.75</v>
      </c>
      <c r="R122" s="49">
        <f t="shared" si="36"/>
        <v>17551506</v>
      </c>
      <c r="S122" s="49">
        <f t="shared" si="36"/>
        <v>17551506</v>
      </c>
      <c r="T122" s="45"/>
      <c r="U122" s="152">
        <f t="shared" si="6"/>
        <v>24326.284</v>
      </c>
      <c r="V122" s="152">
        <f t="shared" si="7"/>
        <v>24233.224750000001</v>
      </c>
    </row>
    <row r="123" spans="1:22" s="5" customFormat="1" ht="38.25" customHeight="1">
      <c r="A123" s="156"/>
      <c r="B123" s="85"/>
      <c r="C123" s="177" t="s">
        <v>47</v>
      </c>
      <c r="D123" s="11" t="s">
        <v>49</v>
      </c>
      <c r="E123" s="12"/>
      <c r="F123" s="12"/>
      <c r="G123" s="12"/>
      <c r="H123" s="49">
        <f>SUM(H124:H139)</f>
        <v>17585013.93</v>
      </c>
      <c r="I123" s="49">
        <f t="shared" ref="I123:Q123" si="37">SUM(I124:I139)</f>
        <v>17583408.93</v>
      </c>
      <c r="J123" s="55">
        <f t="shared" si="37"/>
        <v>5306398.7</v>
      </c>
      <c r="K123" s="55">
        <f t="shared" si="37"/>
        <v>5306398.7</v>
      </c>
      <c r="L123" s="55">
        <f t="shared" si="37"/>
        <v>12006892.280000001</v>
      </c>
      <c r="M123" s="55">
        <f t="shared" si="37"/>
        <v>12006892.280000001</v>
      </c>
      <c r="N123" s="49">
        <f t="shared" si="37"/>
        <v>17130495.700000003</v>
      </c>
      <c r="O123" s="49">
        <f t="shared" si="37"/>
        <v>17130495.700000003</v>
      </c>
      <c r="P123" s="49">
        <f t="shared" si="37"/>
        <v>24326284</v>
      </c>
      <c r="Q123" s="49">
        <f t="shared" si="37"/>
        <v>24233224.75</v>
      </c>
      <c r="R123" s="49">
        <f>SUM(R124:R139)</f>
        <v>17551506</v>
      </c>
      <c r="S123" s="49">
        <f>SUM(S124:S139)</f>
        <v>17551506</v>
      </c>
      <c r="T123" s="45"/>
      <c r="U123" s="152">
        <f t="shared" si="6"/>
        <v>24326.284</v>
      </c>
      <c r="V123" s="152">
        <f t="shared" si="7"/>
        <v>24233.224750000001</v>
      </c>
    </row>
    <row r="124" spans="1:22" s="5" customFormat="1" ht="57.6" customHeight="1">
      <c r="A124" s="156"/>
      <c r="B124" s="85" t="s">
        <v>337</v>
      </c>
      <c r="C124" s="205"/>
      <c r="D124" s="11" t="s">
        <v>49</v>
      </c>
      <c r="E124" s="12" t="s">
        <v>50</v>
      </c>
      <c r="F124" s="12" t="s">
        <v>187</v>
      </c>
      <c r="G124" s="12" t="s">
        <v>132</v>
      </c>
      <c r="H124" s="49">
        <v>85847</v>
      </c>
      <c r="I124" s="49">
        <v>85847</v>
      </c>
      <c r="J124" s="55"/>
      <c r="K124" s="55"/>
      <c r="L124" s="55"/>
      <c r="M124" s="55"/>
      <c r="N124" s="49"/>
      <c r="O124" s="49"/>
      <c r="P124" s="49"/>
      <c r="Q124" s="49"/>
      <c r="R124" s="49"/>
      <c r="S124" s="49"/>
      <c r="T124" s="45"/>
      <c r="U124" s="152"/>
      <c r="V124" s="152"/>
    </row>
    <row r="125" spans="1:22" s="5" customFormat="1" ht="22.2" customHeight="1">
      <c r="A125" s="156"/>
      <c r="B125" s="160" t="s">
        <v>338</v>
      </c>
      <c r="C125" s="205"/>
      <c r="D125" s="11" t="s">
        <v>49</v>
      </c>
      <c r="E125" s="12" t="s">
        <v>50</v>
      </c>
      <c r="F125" s="12" t="s">
        <v>339</v>
      </c>
      <c r="G125" s="12" t="s">
        <v>144</v>
      </c>
      <c r="H125" s="49">
        <v>228057.31</v>
      </c>
      <c r="I125" s="49">
        <v>228057.31</v>
      </c>
      <c r="J125" s="55"/>
      <c r="K125" s="55"/>
      <c r="L125" s="55"/>
      <c r="M125" s="55"/>
      <c r="N125" s="49"/>
      <c r="O125" s="49"/>
      <c r="P125" s="49"/>
      <c r="Q125" s="49"/>
      <c r="R125" s="49"/>
      <c r="S125" s="49"/>
      <c r="T125" s="45"/>
      <c r="U125" s="152"/>
      <c r="V125" s="152"/>
    </row>
    <row r="126" spans="1:22" s="5" customFormat="1" ht="22.2" customHeight="1">
      <c r="A126" s="156"/>
      <c r="B126" s="162"/>
      <c r="C126" s="205"/>
      <c r="D126" s="11" t="s">
        <v>49</v>
      </c>
      <c r="E126" s="12" t="s">
        <v>50</v>
      </c>
      <c r="F126" s="12" t="s">
        <v>339</v>
      </c>
      <c r="G126" s="12" t="s">
        <v>132</v>
      </c>
      <c r="H126" s="49">
        <v>458942.69</v>
      </c>
      <c r="I126" s="49">
        <v>458942.69</v>
      </c>
      <c r="J126" s="55"/>
      <c r="K126" s="55"/>
      <c r="L126" s="55"/>
      <c r="M126" s="55"/>
      <c r="N126" s="49"/>
      <c r="O126" s="49"/>
      <c r="P126" s="49"/>
      <c r="Q126" s="49"/>
      <c r="R126" s="49"/>
      <c r="S126" s="49"/>
      <c r="T126" s="45"/>
      <c r="U126" s="152"/>
      <c r="V126" s="152"/>
    </row>
    <row r="127" spans="1:22" s="5" customFormat="1" ht="30.6" customHeight="1">
      <c r="A127" s="156"/>
      <c r="B127" s="163" t="s">
        <v>353</v>
      </c>
      <c r="C127" s="205"/>
      <c r="D127" s="11" t="s">
        <v>49</v>
      </c>
      <c r="E127" s="12" t="s">
        <v>50</v>
      </c>
      <c r="F127" s="12" t="s">
        <v>354</v>
      </c>
      <c r="G127" s="12" t="s">
        <v>144</v>
      </c>
      <c r="H127" s="49">
        <v>186742.98</v>
      </c>
      <c r="I127" s="49">
        <v>186742.98</v>
      </c>
      <c r="J127" s="55"/>
      <c r="K127" s="55"/>
      <c r="L127" s="55"/>
      <c r="M127" s="55"/>
      <c r="N127" s="49"/>
      <c r="O127" s="49"/>
      <c r="P127" s="49"/>
      <c r="Q127" s="49"/>
      <c r="R127" s="49"/>
      <c r="S127" s="49"/>
      <c r="T127" s="45"/>
      <c r="U127" s="152"/>
      <c r="V127" s="152"/>
    </row>
    <row r="128" spans="1:22" s="5" customFormat="1" ht="30.6" customHeight="1">
      <c r="A128" s="156"/>
      <c r="B128" s="162"/>
      <c r="C128" s="205"/>
      <c r="D128" s="11" t="s">
        <v>49</v>
      </c>
      <c r="E128" s="12" t="s">
        <v>50</v>
      </c>
      <c r="F128" s="12" t="s">
        <v>354</v>
      </c>
      <c r="G128" s="12" t="s">
        <v>132</v>
      </c>
      <c r="H128" s="49">
        <v>3427306.02</v>
      </c>
      <c r="I128" s="49">
        <v>3427306.02</v>
      </c>
      <c r="J128" s="55"/>
      <c r="K128" s="55"/>
      <c r="L128" s="55"/>
      <c r="M128" s="55"/>
      <c r="N128" s="49"/>
      <c r="O128" s="49"/>
      <c r="P128" s="49"/>
      <c r="Q128" s="49"/>
      <c r="R128" s="49"/>
      <c r="S128" s="49"/>
      <c r="T128" s="45"/>
      <c r="U128" s="152"/>
      <c r="V128" s="152"/>
    </row>
    <row r="129" spans="1:22" s="5" customFormat="1" ht="53.25" customHeight="1">
      <c r="A129" s="156"/>
      <c r="B129" s="89" t="s">
        <v>510</v>
      </c>
      <c r="C129" s="205"/>
      <c r="D129" s="11" t="s">
        <v>49</v>
      </c>
      <c r="E129" s="12" t="s">
        <v>50</v>
      </c>
      <c r="F129" s="12" t="s">
        <v>509</v>
      </c>
      <c r="G129" s="12" t="s">
        <v>132</v>
      </c>
      <c r="H129" s="49"/>
      <c r="I129" s="49"/>
      <c r="J129" s="64">
        <v>137610</v>
      </c>
      <c r="K129" s="64">
        <v>137610</v>
      </c>
      <c r="L129" s="58">
        <v>275220</v>
      </c>
      <c r="M129" s="64">
        <v>275220</v>
      </c>
      <c r="N129" s="59">
        <v>412830</v>
      </c>
      <c r="O129" s="59">
        <v>412830</v>
      </c>
      <c r="P129" s="59">
        <v>550439</v>
      </c>
      <c r="Q129" s="59">
        <v>550439</v>
      </c>
      <c r="R129" s="49"/>
      <c r="S129" s="49"/>
      <c r="T129" s="45"/>
      <c r="U129" s="152">
        <f t="shared" si="6"/>
        <v>550.43899999999996</v>
      </c>
      <c r="V129" s="152">
        <f t="shared" si="7"/>
        <v>550.43899999999996</v>
      </c>
    </row>
    <row r="130" spans="1:22" s="5" customFormat="1" ht="53.25" customHeight="1">
      <c r="A130" s="156"/>
      <c r="B130" s="89" t="s">
        <v>511</v>
      </c>
      <c r="C130" s="205"/>
      <c r="D130" s="11" t="s">
        <v>49</v>
      </c>
      <c r="E130" s="12" t="s">
        <v>50</v>
      </c>
      <c r="F130" s="12" t="s">
        <v>512</v>
      </c>
      <c r="G130" s="12" t="s">
        <v>132</v>
      </c>
      <c r="H130" s="49"/>
      <c r="I130" s="49"/>
      <c r="J130" s="64">
        <v>1711821</v>
      </c>
      <c r="K130" s="64">
        <v>1711821</v>
      </c>
      <c r="L130" s="58">
        <v>3423639</v>
      </c>
      <c r="M130" s="64">
        <v>3423639</v>
      </c>
      <c r="N130" s="59">
        <v>4939239</v>
      </c>
      <c r="O130" s="59">
        <v>4939239</v>
      </c>
      <c r="P130" s="59">
        <v>6454839</v>
      </c>
      <c r="Q130" s="59">
        <v>6454839</v>
      </c>
      <c r="R130" s="49"/>
      <c r="S130" s="49"/>
      <c r="T130" s="45"/>
      <c r="U130" s="152">
        <f t="shared" si="6"/>
        <v>6454.8389999999999</v>
      </c>
      <c r="V130" s="152">
        <f t="shared" si="7"/>
        <v>6454.8389999999999</v>
      </c>
    </row>
    <row r="131" spans="1:22" s="5" customFormat="1" ht="45.6" customHeight="1">
      <c r="A131" s="156"/>
      <c r="B131" s="85" t="s">
        <v>340</v>
      </c>
      <c r="C131" s="205"/>
      <c r="D131" s="11" t="s">
        <v>49</v>
      </c>
      <c r="E131" s="12" t="s">
        <v>50</v>
      </c>
      <c r="F131" s="12" t="s">
        <v>341</v>
      </c>
      <c r="G131" s="12" t="s">
        <v>135</v>
      </c>
      <c r="H131" s="49">
        <v>380000</v>
      </c>
      <c r="I131" s="49">
        <v>380000</v>
      </c>
      <c r="J131" s="55"/>
      <c r="K131" s="55"/>
      <c r="L131" s="55"/>
      <c r="M131" s="55"/>
      <c r="N131" s="49"/>
      <c r="O131" s="49"/>
      <c r="P131" s="49"/>
      <c r="Q131" s="49"/>
      <c r="R131" s="49"/>
      <c r="S131" s="49"/>
      <c r="T131" s="45"/>
      <c r="U131" s="152"/>
      <c r="V131" s="152"/>
    </row>
    <row r="132" spans="1:22" s="5" customFormat="1" ht="45.6" customHeight="1">
      <c r="A132" s="156"/>
      <c r="B132" s="85" t="s">
        <v>342</v>
      </c>
      <c r="C132" s="205"/>
      <c r="D132" s="11" t="s">
        <v>49</v>
      </c>
      <c r="E132" s="12" t="s">
        <v>50</v>
      </c>
      <c r="F132" s="12" t="s">
        <v>188</v>
      </c>
      <c r="G132" s="12" t="s">
        <v>132</v>
      </c>
      <c r="H132" s="49">
        <v>12136333.93</v>
      </c>
      <c r="I132" s="49">
        <v>12136333.93</v>
      </c>
      <c r="J132" s="64">
        <v>3456967.7</v>
      </c>
      <c r="K132" s="64">
        <v>3456967.7</v>
      </c>
      <c r="L132" s="58">
        <v>8158033.2800000003</v>
      </c>
      <c r="M132" s="64">
        <v>8158033.2800000003</v>
      </c>
      <c r="N132" s="59">
        <v>11168784.9</v>
      </c>
      <c r="O132" s="59">
        <v>11168784.9</v>
      </c>
      <c r="P132" s="59">
        <v>16699069</v>
      </c>
      <c r="Q132" s="59">
        <v>16606764.75</v>
      </c>
      <c r="R132" s="49">
        <v>17416286</v>
      </c>
      <c r="S132" s="49">
        <v>17416286</v>
      </c>
      <c r="T132" s="45"/>
      <c r="U132" s="152">
        <f t="shared" si="6"/>
        <v>16699.069</v>
      </c>
      <c r="V132" s="152">
        <f t="shared" si="7"/>
        <v>16606.764749999998</v>
      </c>
    </row>
    <row r="133" spans="1:22" s="5" customFormat="1" ht="47.25" customHeight="1">
      <c r="A133" s="156"/>
      <c r="B133" s="85" t="s">
        <v>343</v>
      </c>
      <c r="C133" s="205"/>
      <c r="D133" s="11" t="s">
        <v>49</v>
      </c>
      <c r="E133" s="12" t="s">
        <v>50</v>
      </c>
      <c r="F133" s="12" t="s">
        <v>189</v>
      </c>
      <c r="G133" s="12" t="s">
        <v>135</v>
      </c>
      <c r="H133" s="49">
        <v>53000</v>
      </c>
      <c r="I133" s="49">
        <v>52150</v>
      </c>
      <c r="J133" s="64">
        <v>0</v>
      </c>
      <c r="K133" s="64">
        <v>0</v>
      </c>
      <c r="L133" s="58">
        <v>0</v>
      </c>
      <c r="M133" s="64">
        <v>0</v>
      </c>
      <c r="N133" s="59">
        <v>28459.8</v>
      </c>
      <c r="O133" s="59">
        <v>28459.8</v>
      </c>
      <c r="P133" s="59">
        <v>40000</v>
      </c>
      <c r="Q133" s="59">
        <v>40000</v>
      </c>
      <c r="R133" s="49">
        <v>40000</v>
      </c>
      <c r="S133" s="49">
        <v>40000</v>
      </c>
      <c r="T133" s="45"/>
      <c r="U133" s="152">
        <f t="shared" si="6"/>
        <v>40</v>
      </c>
      <c r="V133" s="152">
        <f t="shared" si="7"/>
        <v>40</v>
      </c>
    </row>
    <row r="134" spans="1:22" s="5" customFormat="1" ht="45" customHeight="1">
      <c r="A134" s="156"/>
      <c r="B134" s="85" t="s">
        <v>344</v>
      </c>
      <c r="C134" s="205"/>
      <c r="D134" s="11" t="s">
        <v>49</v>
      </c>
      <c r="E134" s="12" t="s">
        <v>40</v>
      </c>
      <c r="F134" s="12" t="s">
        <v>190</v>
      </c>
      <c r="G134" s="12" t="s">
        <v>135</v>
      </c>
      <c r="H134" s="49">
        <v>12000</v>
      </c>
      <c r="I134" s="49">
        <v>12000</v>
      </c>
      <c r="J134" s="64">
        <v>0</v>
      </c>
      <c r="K134" s="64">
        <v>0</v>
      </c>
      <c r="L134" s="58">
        <v>0</v>
      </c>
      <c r="M134" s="64">
        <v>0</v>
      </c>
      <c r="N134" s="59">
        <v>12000</v>
      </c>
      <c r="O134" s="59">
        <v>12000</v>
      </c>
      <c r="P134" s="59">
        <v>12000</v>
      </c>
      <c r="Q134" s="59">
        <v>12000</v>
      </c>
      <c r="R134" s="49">
        <v>12000</v>
      </c>
      <c r="S134" s="49">
        <v>12000</v>
      </c>
      <c r="T134" s="45"/>
      <c r="U134" s="152">
        <f t="shared" si="6"/>
        <v>12</v>
      </c>
      <c r="V134" s="152">
        <f t="shared" si="7"/>
        <v>12</v>
      </c>
    </row>
    <row r="135" spans="1:22" s="5" customFormat="1" ht="65.400000000000006" customHeight="1">
      <c r="A135" s="156"/>
      <c r="B135" s="85" t="s">
        <v>345</v>
      </c>
      <c r="C135" s="205"/>
      <c r="D135" s="11" t="s">
        <v>49</v>
      </c>
      <c r="E135" s="12" t="s">
        <v>50</v>
      </c>
      <c r="F135" s="12" t="s">
        <v>191</v>
      </c>
      <c r="G135" s="12" t="s">
        <v>135</v>
      </c>
      <c r="H135" s="49">
        <v>3020</v>
      </c>
      <c r="I135" s="49">
        <v>2265</v>
      </c>
      <c r="J135" s="64">
        <v>0</v>
      </c>
      <c r="K135" s="64">
        <v>0</v>
      </c>
      <c r="L135" s="58">
        <v>0</v>
      </c>
      <c r="M135" s="64">
        <v>0</v>
      </c>
      <c r="N135" s="59">
        <v>2265</v>
      </c>
      <c r="O135" s="59">
        <v>2265</v>
      </c>
      <c r="P135" s="59">
        <v>3020</v>
      </c>
      <c r="Q135" s="59">
        <v>2265</v>
      </c>
      <c r="R135" s="49">
        <v>3020</v>
      </c>
      <c r="S135" s="49">
        <v>3020</v>
      </c>
      <c r="T135" s="45"/>
      <c r="U135" s="152">
        <f t="shared" si="6"/>
        <v>3.02</v>
      </c>
      <c r="V135" s="152">
        <f t="shared" si="7"/>
        <v>2.2650000000000001</v>
      </c>
    </row>
    <row r="136" spans="1:22" s="5" customFormat="1" ht="42" customHeight="1">
      <c r="A136" s="156"/>
      <c r="B136" s="85" t="s">
        <v>346</v>
      </c>
      <c r="C136" s="205"/>
      <c r="D136" s="11" t="s">
        <v>49</v>
      </c>
      <c r="E136" s="12" t="s">
        <v>50</v>
      </c>
      <c r="F136" s="12" t="s">
        <v>347</v>
      </c>
      <c r="G136" s="12" t="s">
        <v>132</v>
      </c>
      <c r="H136" s="49">
        <v>80964</v>
      </c>
      <c r="I136" s="49">
        <v>80964</v>
      </c>
      <c r="J136" s="64">
        <v>0</v>
      </c>
      <c r="K136" s="64">
        <v>0</v>
      </c>
      <c r="L136" s="58">
        <v>0</v>
      </c>
      <c r="M136" s="64">
        <v>0</v>
      </c>
      <c r="N136" s="59">
        <v>81417</v>
      </c>
      <c r="O136" s="59">
        <v>81417</v>
      </c>
      <c r="P136" s="59">
        <v>81417</v>
      </c>
      <c r="Q136" s="59">
        <v>81417</v>
      </c>
      <c r="R136" s="49">
        <v>80200</v>
      </c>
      <c r="S136" s="49">
        <v>80200</v>
      </c>
      <c r="T136" s="45"/>
      <c r="U136" s="152">
        <f t="shared" si="6"/>
        <v>81.417000000000002</v>
      </c>
      <c r="V136" s="152">
        <f t="shared" si="7"/>
        <v>81.417000000000002</v>
      </c>
    </row>
    <row r="137" spans="1:22" s="5" customFormat="1" ht="15.6" customHeight="1">
      <c r="A137" s="156"/>
      <c r="B137" s="160" t="s">
        <v>348</v>
      </c>
      <c r="C137" s="205"/>
      <c r="D137" s="11" t="s">
        <v>49</v>
      </c>
      <c r="E137" s="12" t="s">
        <v>50</v>
      </c>
      <c r="F137" s="12" t="s">
        <v>349</v>
      </c>
      <c r="G137" s="12" t="s">
        <v>100</v>
      </c>
      <c r="H137" s="49">
        <v>200000</v>
      </c>
      <c r="I137" s="49">
        <v>200000</v>
      </c>
      <c r="J137" s="63"/>
      <c r="K137" s="63"/>
      <c r="L137" s="55"/>
      <c r="M137" s="63"/>
      <c r="N137" s="49"/>
      <c r="O137" s="49"/>
      <c r="P137" s="49"/>
      <c r="Q137" s="49"/>
      <c r="R137" s="49"/>
      <c r="S137" s="49"/>
      <c r="T137" s="45"/>
      <c r="U137" s="152"/>
      <c r="V137" s="152"/>
    </row>
    <row r="138" spans="1:22" s="5" customFormat="1" ht="15.6" customHeight="1">
      <c r="A138" s="156"/>
      <c r="B138" s="211"/>
      <c r="C138" s="205"/>
      <c r="D138" s="11" t="s">
        <v>49</v>
      </c>
      <c r="E138" s="12" t="s">
        <v>50</v>
      </c>
      <c r="F138" s="12" t="s">
        <v>349</v>
      </c>
      <c r="G138" s="12" t="s">
        <v>132</v>
      </c>
      <c r="H138" s="49">
        <v>316700</v>
      </c>
      <c r="I138" s="49">
        <v>316700</v>
      </c>
      <c r="J138" s="64">
        <v>0</v>
      </c>
      <c r="K138" s="64">
        <v>0</v>
      </c>
      <c r="L138" s="58">
        <v>0</v>
      </c>
      <c r="M138" s="64">
        <v>0</v>
      </c>
      <c r="N138" s="59">
        <v>317800</v>
      </c>
      <c r="O138" s="59">
        <v>317800</v>
      </c>
      <c r="P138" s="59">
        <v>317800</v>
      </c>
      <c r="Q138" s="59">
        <v>317800</v>
      </c>
      <c r="R138" s="49"/>
      <c r="S138" s="49"/>
      <c r="T138" s="45"/>
      <c r="U138" s="152">
        <f t="shared" ref="U138:U199" si="38">P138/1000</f>
        <v>317.8</v>
      </c>
      <c r="V138" s="152">
        <f t="shared" ref="V138:V199" si="39">Q138/1000</f>
        <v>317.8</v>
      </c>
    </row>
    <row r="139" spans="1:22" s="5" customFormat="1" ht="15.6" customHeight="1">
      <c r="A139" s="156"/>
      <c r="B139" s="211"/>
      <c r="C139" s="205"/>
      <c r="D139" s="11" t="s">
        <v>49</v>
      </c>
      <c r="E139" s="12" t="s">
        <v>50</v>
      </c>
      <c r="F139" s="12" t="s">
        <v>349</v>
      </c>
      <c r="G139" s="12" t="s">
        <v>136</v>
      </c>
      <c r="H139" s="59">
        <v>16100</v>
      </c>
      <c r="I139" s="59">
        <v>16100</v>
      </c>
      <c r="J139" s="97"/>
      <c r="K139" s="97"/>
      <c r="L139" s="58">
        <v>150000</v>
      </c>
      <c r="M139" s="97">
        <v>150000</v>
      </c>
      <c r="N139" s="59">
        <v>167700</v>
      </c>
      <c r="O139" s="59">
        <v>167700</v>
      </c>
      <c r="P139" s="59">
        <v>167700</v>
      </c>
      <c r="Q139" s="59">
        <v>167700</v>
      </c>
      <c r="R139" s="49"/>
      <c r="S139" s="49"/>
      <c r="T139" s="45"/>
      <c r="U139" s="152">
        <f t="shared" si="38"/>
        <v>167.7</v>
      </c>
      <c r="V139" s="152">
        <f t="shared" si="39"/>
        <v>167.7</v>
      </c>
    </row>
    <row r="140" spans="1:22" s="5" customFormat="1" ht="32.25" customHeight="1">
      <c r="A140" s="177" t="s">
        <v>51</v>
      </c>
      <c r="B140" s="85"/>
      <c r="C140" s="2" t="s">
        <v>34</v>
      </c>
      <c r="D140" s="11"/>
      <c r="E140" s="12"/>
      <c r="F140" s="12"/>
      <c r="G140" s="12"/>
      <c r="H140" s="49">
        <f>H141</f>
        <v>48559868.399999999</v>
      </c>
      <c r="I140" s="49">
        <f>I141</f>
        <v>47168812.630000003</v>
      </c>
      <c r="J140" s="55">
        <f t="shared" ref="J140:S140" si="40">J141</f>
        <v>16278774.359999999</v>
      </c>
      <c r="K140" s="55">
        <f t="shared" si="40"/>
        <v>16194821.109999999</v>
      </c>
      <c r="L140" s="55">
        <f t="shared" si="40"/>
        <v>31615084.150000002</v>
      </c>
      <c r="M140" s="55">
        <f t="shared" si="40"/>
        <v>31453562.720000003</v>
      </c>
      <c r="N140" s="49">
        <f t="shared" si="40"/>
        <v>45173523.549999997</v>
      </c>
      <c r="O140" s="49">
        <f t="shared" si="40"/>
        <v>44623540.930000007</v>
      </c>
      <c r="P140" s="49">
        <f t="shared" si="40"/>
        <v>77400626.170000002</v>
      </c>
      <c r="Q140" s="49">
        <f t="shared" si="40"/>
        <v>74314308.060000002</v>
      </c>
      <c r="R140" s="49">
        <f t="shared" si="40"/>
        <v>21720371</v>
      </c>
      <c r="S140" s="49">
        <f t="shared" si="40"/>
        <v>21720371</v>
      </c>
      <c r="T140" s="45"/>
      <c r="U140" s="152">
        <f t="shared" si="38"/>
        <v>77400.626170000003</v>
      </c>
      <c r="V140" s="152">
        <f t="shared" si="39"/>
        <v>74314.308059999996</v>
      </c>
    </row>
    <row r="141" spans="1:22" s="5" customFormat="1" ht="38.25" customHeight="1">
      <c r="A141" s="205"/>
      <c r="B141" s="85"/>
      <c r="C141" s="157" t="s">
        <v>47</v>
      </c>
      <c r="D141" s="11"/>
      <c r="E141" s="12"/>
      <c r="F141" s="12"/>
      <c r="G141" s="12"/>
      <c r="H141" s="49">
        <f>SUM(H142:H178)</f>
        <v>48559868.399999999</v>
      </c>
      <c r="I141" s="49">
        <f t="shared" ref="I141:Q141" si="41">SUM(I142:I178)</f>
        <v>47168812.630000003</v>
      </c>
      <c r="J141" s="55">
        <f t="shared" si="41"/>
        <v>16278774.359999999</v>
      </c>
      <c r="K141" s="55">
        <f t="shared" si="41"/>
        <v>16194821.109999999</v>
      </c>
      <c r="L141" s="55">
        <f t="shared" si="41"/>
        <v>31615084.150000002</v>
      </c>
      <c r="M141" s="55">
        <f t="shared" si="41"/>
        <v>31453562.720000003</v>
      </c>
      <c r="N141" s="49">
        <f t="shared" si="41"/>
        <v>45173523.549999997</v>
      </c>
      <c r="O141" s="49">
        <f t="shared" si="41"/>
        <v>44623540.930000007</v>
      </c>
      <c r="P141" s="49">
        <f t="shared" si="41"/>
        <v>77400626.170000002</v>
      </c>
      <c r="Q141" s="49">
        <f t="shared" si="41"/>
        <v>74314308.060000002</v>
      </c>
      <c r="R141" s="49">
        <f>SUM(R142:R178)</f>
        <v>21720371</v>
      </c>
      <c r="S141" s="49">
        <f>SUM(S142:S178)</f>
        <v>21720371</v>
      </c>
      <c r="T141" s="45"/>
      <c r="U141" s="152">
        <f t="shared" si="38"/>
        <v>77400.626170000003</v>
      </c>
      <c r="V141" s="152">
        <f t="shared" si="39"/>
        <v>74314.308059999996</v>
      </c>
    </row>
    <row r="142" spans="1:22" s="5" customFormat="1" ht="55.5" customHeight="1">
      <c r="A142" s="205"/>
      <c r="B142" s="85" t="s">
        <v>350</v>
      </c>
      <c r="C142" s="158"/>
      <c r="D142" s="11" t="s">
        <v>49</v>
      </c>
      <c r="E142" s="12" t="s">
        <v>50</v>
      </c>
      <c r="F142" s="12" t="s">
        <v>192</v>
      </c>
      <c r="G142" s="12" t="s">
        <v>132</v>
      </c>
      <c r="H142" s="49">
        <v>299163</v>
      </c>
      <c r="I142" s="49">
        <v>299163</v>
      </c>
      <c r="J142" s="55"/>
      <c r="K142" s="55"/>
      <c r="L142" s="55"/>
      <c r="M142" s="55"/>
      <c r="N142" s="49"/>
      <c r="O142" s="49"/>
      <c r="P142" s="49"/>
      <c r="Q142" s="49"/>
      <c r="R142" s="49"/>
      <c r="S142" s="49"/>
      <c r="T142" s="45"/>
      <c r="U142" s="152"/>
      <c r="V142" s="152"/>
    </row>
    <row r="143" spans="1:22" s="5" customFormat="1" ht="86.4" customHeight="1">
      <c r="A143" s="205"/>
      <c r="B143" s="85" t="s">
        <v>478</v>
      </c>
      <c r="C143" s="158"/>
      <c r="D143" s="11" t="s">
        <v>49</v>
      </c>
      <c r="E143" s="12" t="s">
        <v>50</v>
      </c>
      <c r="F143" s="12" t="s">
        <v>193</v>
      </c>
      <c r="G143" s="12" t="s">
        <v>132</v>
      </c>
      <c r="H143" s="49">
        <v>72019</v>
      </c>
      <c r="I143" s="49">
        <v>72019</v>
      </c>
      <c r="J143" s="64">
        <v>17284</v>
      </c>
      <c r="K143" s="64">
        <v>17284</v>
      </c>
      <c r="L143" s="58">
        <v>35916.9</v>
      </c>
      <c r="M143" s="64">
        <v>28806</v>
      </c>
      <c r="N143" s="59">
        <v>60169.4</v>
      </c>
      <c r="O143" s="59">
        <v>53058.5</v>
      </c>
      <c r="P143" s="59">
        <v>81000.649999999994</v>
      </c>
      <c r="Q143" s="59">
        <v>81000.649999999994</v>
      </c>
      <c r="R143" s="49"/>
      <c r="S143" s="49"/>
      <c r="T143" s="45"/>
      <c r="U143" s="152">
        <f t="shared" si="38"/>
        <v>81.000649999999993</v>
      </c>
      <c r="V143" s="152">
        <f t="shared" si="39"/>
        <v>81.000649999999993</v>
      </c>
    </row>
    <row r="144" spans="1:22" s="5" customFormat="1" ht="31.2" customHeight="1">
      <c r="A144" s="205"/>
      <c r="B144" s="177" t="s">
        <v>351</v>
      </c>
      <c r="C144" s="158"/>
      <c r="D144" s="11" t="s">
        <v>49</v>
      </c>
      <c r="E144" s="12" t="s">
        <v>50</v>
      </c>
      <c r="F144" s="12" t="s">
        <v>352</v>
      </c>
      <c r="G144" s="12" t="s">
        <v>144</v>
      </c>
      <c r="H144" s="49">
        <v>416865.93</v>
      </c>
      <c r="I144" s="49">
        <v>416865.93</v>
      </c>
      <c r="J144" s="55"/>
      <c r="K144" s="55"/>
      <c r="L144" s="55"/>
      <c r="M144" s="55"/>
      <c r="N144" s="49"/>
      <c r="O144" s="49"/>
      <c r="P144" s="49"/>
      <c r="Q144" s="49"/>
      <c r="R144" s="49"/>
      <c r="S144" s="49"/>
      <c r="T144" s="45"/>
      <c r="U144" s="152"/>
      <c r="V144" s="152"/>
    </row>
    <row r="145" spans="1:22" s="5" customFormat="1" ht="27" customHeight="1">
      <c r="A145" s="205"/>
      <c r="B145" s="179"/>
      <c r="C145" s="158"/>
      <c r="D145" s="11" t="s">
        <v>49</v>
      </c>
      <c r="E145" s="12" t="s">
        <v>50</v>
      </c>
      <c r="F145" s="12" t="s">
        <v>352</v>
      </c>
      <c r="G145" s="12" t="s">
        <v>132</v>
      </c>
      <c r="H145" s="49">
        <v>5720685.0700000003</v>
      </c>
      <c r="I145" s="49">
        <v>5646427.0700000003</v>
      </c>
      <c r="J145" s="55"/>
      <c r="K145" s="55"/>
      <c r="L145" s="55"/>
      <c r="M145" s="55"/>
      <c r="N145" s="49"/>
      <c r="O145" s="49"/>
      <c r="P145" s="49"/>
      <c r="Q145" s="49"/>
      <c r="R145" s="49"/>
      <c r="S145" s="49"/>
      <c r="T145" s="45"/>
      <c r="U145" s="152"/>
      <c r="V145" s="152"/>
    </row>
    <row r="146" spans="1:22" s="5" customFormat="1" ht="55.8" customHeight="1">
      <c r="A146" s="205"/>
      <c r="B146" s="87" t="s">
        <v>514</v>
      </c>
      <c r="C146" s="158"/>
      <c r="D146" s="11" t="s">
        <v>49</v>
      </c>
      <c r="E146" s="12" t="s">
        <v>50</v>
      </c>
      <c r="F146" s="12" t="s">
        <v>513</v>
      </c>
      <c r="G146" s="12" t="s">
        <v>132</v>
      </c>
      <c r="H146" s="49"/>
      <c r="I146" s="49"/>
      <c r="J146" s="64">
        <v>381351</v>
      </c>
      <c r="K146" s="64">
        <v>381351</v>
      </c>
      <c r="L146" s="58">
        <v>762701</v>
      </c>
      <c r="M146" s="64">
        <v>762701</v>
      </c>
      <c r="N146" s="59">
        <v>1144050</v>
      </c>
      <c r="O146" s="59">
        <v>1135563</v>
      </c>
      <c r="P146" s="59">
        <v>1525401</v>
      </c>
      <c r="Q146" s="59">
        <v>1525401</v>
      </c>
      <c r="R146" s="49"/>
      <c r="S146" s="49"/>
      <c r="T146" s="45"/>
      <c r="U146" s="152">
        <f t="shared" si="38"/>
        <v>1525.4010000000001</v>
      </c>
      <c r="V146" s="152">
        <f t="shared" si="39"/>
        <v>1525.4010000000001</v>
      </c>
    </row>
    <row r="147" spans="1:22" s="5" customFormat="1" ht="54" customHeight="1">
      <c r="A147" s="205"/>
      <c r="B147" s="87" t="s">
        <v>516</v>
      </c>
      <c r="C147" s="158"/>
      <c r="D147" s="11" t="s">
        <v>49</v>
      </c>
      <c r="E147" s="12" t="s">
        <v>50</v>
      </c>
      <c r="F147" s="12" t="s">
        <v>515</v>
      </c>
      <c r="G147" s="12" t="s">
        <v>132</v>
      </c>
      <c r="H147" s="49"/>
      <c r="I147" s="49"/>
      <c r="J147" s="64">
        <v>2549079</v>
      </c>
      <c r="K147" s="64">
        <v>2549079</v>
      </c>
      <c r="L147" s="58">
        <v>5098161</v>
      </c>
      <c r="M147" s="64">
        <v>5098161</v>
      </c>
      <c r="N147" s="59">
        <v>7355061</v>
      </c>
      <c r="O147" s="59">
        <v>7240161</v>
      </c>
      <c r="P147" s="59">
        <v>9611961</v>
      </c>
      <c r="Q147" s="59">
        <v>9611961</v>
      </c>
      <c r="R147" s="49"/>
      <c r="S147" s="49"/>
      <c r="T147" s="45"/>
      <c r="U147" s="152">
        <f t="shared" si="38"/>
        <v>9611.9609999999993</v>
      </c>
      <c r="V147" s="152">
        <f t="shared" si="39"/>
        <v>9611.9609999999993</v>
      </c>
    </row>
    <row r="148" spans="1:22" s="5" customFormat="1" ht="42" customHeight="1">
      <c r="A148" s="205"/>
      <c r="B148" s="87" t="s">
        <v>548</v>
      </c>
      <c r="C148" s="158"/>
      <c r="D148" s="11" t="s">
        <v>49</v>
      </c>
      <c r="E148" s="12" t="s">
        <v>50</v>
      </c>
      <c r="F148" s="12" t="s">
        <v>547</v>
      </c>
      <c r="G148" s="12" t="s">
        <v>135</v>
      </c>
      <c r="H148" s="49"/>
      <c r="I148" s="49"/>
      <c r="J148" s="64">
        <v>0</v>
      </c>
      <c r="K148" s="64">
        <v>0</v>
      </c>
      <c r="L148" s="58">
        <v>0</v>
      </c>
      <c r="M148" s="64">
        <v>0</v>
      </c>
      <c r="N148" s="59">
        <v>0</v>
      </c>
      <c r="O148" s="59">
        <v>0</v>
      </c>
      <c r="P148" s="59">
        <v>100000</v>
      </c>
      <c r="Q148" s="59">
        <v>100000</v>
      </c>
      <c r="R148" s="49"/>
      <c r="S148" s="49"/>
      <c r="T148" s="45"/>
      <c r="U148" s="152">
        <f t="shared" si="38"/>
        <v>100</v>
      </c>
      <c r="V148" s="152">
        <f t="shared" si="39"/>
        <v>100</v>
      </c>
    </row>
    <row r="149" spans="1:22" s="5" customFormat="1" ht="54.6" customHeight="1">
      <c r="A149" s="205"/>
      <c r="B149" s="85" t="s">
        <v>355</v>
      </c>
      <c r="C149" s="158"/>
      <c r="D149" s="11" t="s">
        <v>49</v>
      </c>
      <c r="E149" s="12" t="s">
        <v>50</v>
      </c>
      <c r="F149" s="12" t="s">
        <v>356</v>
      </c>
      <c r="G149" s="12" t="s">
        <v>135</v>
      </c>
      <c r="H149" s="49">
        <v>2864600</v>
      </c>
      <c r="I149" s="49">
        <v>2114832.96</v>
      </c>
      <c r="J149" s="55">
        <v>0</v>
      </c>
      <c r="K149" s="55">
        <v>0</v>
      </c>
      <c r="L149" s="55">
        <v>0</v>
      </c>
      <c r="M149" s="55">
        <v>0</v>
      </c>
      <c r="N149" s="49">
        <v>0</v>
      </c>
      <c r="O149" s="49">
        <v>0</v>
      </c>
      <c r="P149" s="49">
        <v>8551000</v>
      </c>
      <c r="Q149" s="49">
        <v>6607790.7000000002</v>
      </c>
      <c r="R149" s="49"/>
      <c r="S149" s="49"/>
      <c r="T149" s="45"/>
      <c r="U149" s="152">
        <f t="shared" si="38"/>
        <v>8551</v>
      </c>
      <c r="V149" s="152">
        <f t="shared" si="39"/>
        <v>6607.7907000000005</v>
      </c>
    </row>
    <row r="150" spans="1:22" s="5" customFormat="1" ht="47.4" customHeight="1">
      <c r="A150" s="205"/>
      <c r="B150" s="85" t="s">
        <v>550</v>
      </c>
      <c r="C150" s="158"/>
      <c r="D150" s="11" t="s">
        <v>49</v>
      </c>
      <c r="E150" s="12" t="s">
        <v>70</v>
      </c>
      <c r="F150" s="12" t="s">
        <v>549</v>
      </c>
      <c r="G150" s="12" t="s">
        <v>135</v>
      </c>
      <c r="H150" s="49"/>
      <c r="I150" s="49"/>
      <c r="J150" s="55">
        <v>0</v>
      </c>
      <c r="K150" s="55">
        <v>0</v>
      </c>
      <c r="L150" s="55">
        <v>0</v>
      </c>
      <c r="M150" s="55">
        <v>0</v>
      </c>
      <c r="N150" s="49">
        <v>300000</v>
      </c>
      <c r="O150" s="49">
        <v>300000</v>
      </c>
      <c r="P150" s="49">
        <v>1000000</v>
      </c>
      <c r="Q150" s="49">
        <v>1000000</v>
      </c>
      <c r="R150" s="49"/>
      <c r="S150" s="49"/>
      <c r="T150" s="45"/>
      <c r="U150" s="152">
        <f t="shared" si="38"/>
        <v>1000</v>
      </c>
      <c r="V150" s="152">
        <f t="shared" si="39"/>
        <v>1000</v>
      </c>
    </row>
    <row r="151" spans="1:22" s="5" customFormat="1" ht="52.8" customHeight="1">
      <c r="A151" s="205"/>
      <c r="B151" s="85" t="s">
        <v>552</v>
      </c>
      <c r="C151" s="158"/>
      <c r="D151" s="11" t="s">
        <v>49</v>
      </c>
      <c r="E151" s="12" t="s">
        <v>52</v>
      </c>
      <c r="F151" s="12" t="s">
        <v>551</v>
      </c>
      <c r="G151" s="12" t="s">
        <v>135</v>
      </c>
      <c r="H151" s="49"/>
      <c r="I151" s="49"/>
      <c r="J151" s="55">
        <v>0</v>
      </c>
      <c r="K151" s="55">
        <v>0</v>
      </c>
      <c r="L151" s="55">
        <v>0</v>
      </c>
      <c r="M151" s="55">
        <v>0</v>
      </c>
      <c r="N151" s="49">
        <v>660000</v>
      </c>
      <c r="O151" s="49">
        <v>660000</v>
      </c>
      <c r="P151" s="49">
        <v>660000</v>
      </c>
      <c r="Q151" s="49">
        <v>660000</v>
      </c>
      <c r="R151" s="49"/>
      <c r="S151" s="49"/>
      <c r="T151" s="45"/>
      <c r="U151" s="152">
        <f t="shared" si="38"/>
        <v>660</v>
      </c>
      <c r="V151" s="152">
        <f t="shared" si="39"/>
        <v>660</v>
      </c>
    </row>
    <row r="152" spans="1:22" s="5" customFormat="1" ht="54.6" customHeight="1">
      <c r="A152" s="205"/>
      <c r="B152" s="85" t="s">
        <v>357</v>
      </c>
      <c r="C152" s="158"/>
      <c r="D152" s="11" t="s">
        <v>49</v>
      </c>
      <c r="E152" s="12" t="s">
        <v>54</v>
      </c>
      <c r="F152" s="12" t="s">
        <v>358</v>
      </c>
      <c r="G152" s="12" t="s">
        <v>135</v>
      </c>
      <c r="H152" s="49">
        <v>500000</v>
      </c>
      <c r="I152" s="49">
        <v>500000</v>
      </c>
      <c r="J152" s="55"/>
      <c r="K152" s="55"/>
      <c r="L152" s="55"/>
      <c r="M152" s="55"/>
      <c r="N152" s="49"/>
      <c r="O152" s="49"/>
      <c r="P152" s="49"/>
      <c r="Q152" s="49"/>
      <c r="R152" s="49"/>
      <c r="S152" s="49"/>
      <c r="T152" s="45"/>
      <c r="U152" s="152"/>
      <c r="V152" s="152"/>
    </row>
    <row r="153" spans="1:22" s="5" customFormat="1" ht="45" customHeight="1">
      <c r="A153" s="205"/>
      <c r="B153" s="85" t="s">
        <v>359</v>
      </c>
      <c r="C153" s="158"/>
      <c r="D153" s="11" t="s">
        <v>49</v>
      </c>
      <c r="E153" s="12" t="s">
        <v>50</v>
      </c>
      <c r="F153" s="12" t="s">
        <v>360</v>
      </c>
      <c r="G153" s="12" t="s">
        <v>135</v>
      </c>
      <c r="H153" s="49">
        <v>503984</v>
      </c>
      <c r="I153" s="49">
        <v>503984</v>
      </c>
      <c r="J153" s="55"/>
      <c r="K153" s="55"/>
      <c r="L153" s="55"/>
      <c r="M153" s="55"/>
      <c r="N153" s="49"/>
      <c r="O153" s="49"/>
      <c r="P153" s="49"/>
      <c r="Q153" s="49"/>
      <c r="R153" s="49"/>
      <c r="S153" s="49"/>
      <c r="T153" s="45"/>
      <c r="U153" s="152"/>
      <c r="V153" s="152"/>
    </row>
    <row r="154" spans="1:22" s="5" customFormat="1" ht="54" customHeight="1">
      <c r="A154" s="205"/>
      <c r="B154" s="85" t="s">
        <v>518</v>
      </c>
      <c r="C154" s="158"/>
      <c r="D154" s="11" t="s">
        <v>49</v>
      </c>
      <c r="E154" s="12" t="s">
        <v>50</v>
      </c>
      <c r="F154" s="12" t="s">
        <v>517</v>
      </c>
      <c r="G154" s="12" t="s">
        <v>132</v>
      </c>
      <c r="H154" s="49"/>
      <c r="I154" s="49"/>
      <c r="J154" s="64">
        <v>7857614.2000000002</v>
      </c>
      <c r="K154" s="64">
        <v>7850614.2000000002</v>
      </c>
      <c r="L154" s="58">
        <v>14008149.199999999</v>
      </c>
      <c r="M154" s="64">
        <v>13859091.92</v>
      </c>
      <c r="N154" s="59">
        <v>18230002.199999999</v>
      </c>
      <c r="O154" s="59">
        <v>17871580.920000002</v>
      </c>
      <c r="P154" s="59">
        <v>26232989.280000001</v>
      </c>
      <c r="Q154" s="59">
        <v>25638820</v>
      </c>
      <c r="R154" s="49"/>
      <c r="S154" s="49"/>
      <c r="T154" s="45"/>
      <c r="U154" s="152">
        <f t="shared" si="38"/>
        <v>26232.989280000002</v>
      </c>
      <c r="V154" s="152">
        <f t="shared" si="39"/>
        <v>25638.82</v>
      </c>
    </row>
    <row r="155" spans="1:22" s="5" customFormat="1" ht="45" customHeight="1">
      <c r="A155" s="205"/>
      <c r="B155" s="85" t="s">
        <v>361</v>
      </c>
      <c r="C155" s="158"/>
      <c r="D155" s="11" t="s">
        <v>49</v>
      </c>
      <c r="E155" s="12" t="s">
        <v>50</v>
      </c>
      <c r="F155" s="12" t="s">
        <v>194</v>
      </c>
      <c r="G155" s="12" t="s">
        <v>132</v>
      </c>
      <c r="H155" s="49">
        <v>34336855.399999999</v>
      </c>
      <c r="I155" s="49">
        <v>33902186.210000001</v>
      </c>
      <c r="J155" s="64">
        <v>5356316.09</v>
      </c>
      <c r="K155" s="64">
        <v>5355862.84</v>
      </c>
      <c r="L155" s="58">
        <v>11392039.98</v>
      </c>
      <c r="M155" s="64">
        <v>11391586.73</v>
      </c>
      <c r="N155" s="59">
        <v>15962311.949999999</v>
      </c>
      <c r="O155" s="59">
        <v>15916148.510000002</v>
      </c>
      <c r="P155" s="59">
        <v>22287983.239999998</v>
      </c>
      <c r="Q155" s="59">
        <v>22201831.57</v>
      </c>
      <c r="R155" s="49">
        <v>21019521</v>
      </c>
      <c r="S155" s="49">
        <v>21019521</v>
      </c>
      <c r="T155" s="45"/>
      <c r="U155" s="152">
        <f t="shared" si="38"/>
        <v>22287.983239999998</v>
      </c>
      <c r="V155" s="152">
        <f t="shared" si="39"/>
        <v>22201.831570000002</v>
      </c>
    </row>
    <row r="156" spans="1:22" s="5" customFormat="1" ht="42" customHeight="1">
      <c r="A156" s="205"/>
      <c r="B156" s="85" t="s">
        <v>362</v>
      </c>
      <c r="C156" s="158"/>
      <c r="D156" s="11" t="s">
        <v>49</v>
      </c>
      <c r="E156" s="12" t="s">
        <v>52</v>
      </c>
      <c r="F156" s="12" t="s">
        <v>195</v>
      </c>
      <c r="G156" s="12" t="s">
        <v>140</v>
      </c>
      <c r="H156" s="49">
        <v>479400</v>
      </c>
      <c r="I156" s="49">
        <v>450355.93</v>
      </c>
      <c r="J156" s="64">
        <v>38000.07</v>
      </c>
      <c r="K156" s="64">
        <v>38000.07</v>
      </c>
      <c r="L156" s="58">
        <v>70322.070000000007</v>
      </c>
      <c r="M156" s="64">
        <v>70322.070000000007</v>
      </c>
      <c r="N156" s="59">
        <v>600000</v>
      </c>
      <c r="O156" s="59">
        <v>600000</v>
      </c>
      <c r="P156" s="59">
        <v>600000</v>
      </c>
      <c r="Q156" s="59">
        <v>600000</v>
      </c>
      <c r="R156" s="49">
        <v>500000</v>
      </c>
      <c r="S156" s="49">
        <v>500000</v>
      </c>
      <c r="T156" s="45"/>
      <c r="U156" s="152">
        <f t="shared" si="38"/>
        <v>600</v>
      </c>
      <c r="V156" s="152">
        <f t="shared" si="39"/>
        <v>600</v>
      </c>
    </row>
    <row r="157" spans="1:22" s="5" customFormat="1" ht="44.4" customHeight="1">
      <c r="A157" s="205"/>
      <c r="B157" s="85" t="s">
        <v>363</v>
      </c>
      <c r="C157" s="158"/>
      <c r="D157" s="11" t="s">
        <v>49</v>
      </c>
      <c r="E157" s="12" t="s">
        <v>50</v>
      </c>
      <c r="F157" s="12" t="s">
        <v>252</v>
      </c>
      <c r="G157" s="12" t="s">
        <v>135</v>
      </c>
      <c r="H157" s="49">
        <v>974344.66</v>
      </c>
      <c r="I157" s="49">
        <v>893085.15</v>
      </c>
      <c r="J157" s="64">
        <v>76500</v>
      </c>
      <c r="K157" s="64">
        <v>0</v>
      </c>
      <c r="L157" s="58">
        <v>90264</v>
      </c>
      <c r="M157" s="64">
        <v>90264</v>
      </c>
      <c r="N157" s="59">
        <v>143191</v>
      </c>
      <c r="O157" s="59">
        <v>133191</v>
      </c>
      <c r="P157" s="59">
        <v>1267108.04</v>
      </c>
      <c r="Q157" s="59">
        <v>818702.18</v>
      </c>
      <c r="R157" s="49">
        <v>60000</v>
      </c>
      <c r="S157" s="49">
        <v>60000</v>
      </c>
      <c r="T157" s="45"/>
      <c r="U157" s="152">
        <f t="shared" si="38"/>
        <v>1267.1080400000001</v>
      </c>
      <c r="V157" s="152">
        <f t="shared" si="39"/>
        <v>818.70218</v>
      </c>
    </row>
    <row r="158" spans="1:22" s="5" customFormat="1" ht="43.8" customHeight="1">
      <c r="A158" s="205"/>
      <c r="B158" s="85" t="s">
        <v>479</v>
      </c>
      <c r="C158" s="158"/>
      <c r="D158" s="11" t="s">
        <v>49</v>
      </c>
      <c r="E158" s="12" t="s">
        <v>40</v>
      </c>
      <c r="F158" s="12" t="s">
        <v>196</v>
      </c>
      <c r="G158" s="12" t="s">
        <v>135</v>
      </c>
      <c r="H158" s="49">
        <v>15000</v>
      </c>
      <c r="I158" s="49">
        <v>15000</v>
      </c>
      <c r="J158" s="64">
        <v>0</v>
      </c>
      <c r="K158" s="64">
        <v>0</v>
      </c>
      <c r="L158" s="58">
        <v>0</v>
      </c>
      <c r="M158" s="64">
        <v>0</v>
      </c>
      <c r="N158" s="59">
        <v>15000</v>
      </c>
      <c r="O158" s="59">
        <v>15000</v>
      </c>
      <c r="P158" s="59">
        <v>15000</v>
      </c>
      <c r="Q158" s="59">
        <v>15000</v>
      </c>
      <c r="R158" s="49">
        <v>15000</v>
      </c>
      <c r="S158" s="49">
        <v>15000</v>
      </c>
      <c r="T158" s="45"/>
      <c r="U158" s="152">
        <f t="shared" si="38"/>
        <v>15</v>
      </c>
      <c r="V158" s="152">
        <f t="shared" si="39"/>
        <v>15</v>
      </c>
    </row>
    <row r="159" spans="1:22" s="5" customFormat="1" ht="42" customHeight="1">
      <c r="A159" s="205"/>
      <c r="B159" s="85" t="s">
        <v>480</v>
      </c>
      <c r="C159" s="158"/>
      <c r="D159" s="11" t="s">
        <v>49</v>
      </c>
      <c r="E159" s="12" t="s">
        <v>50</v>
      </c>
      <c r="F159" s="12" t="s">
        <v>197</v>
      </c>
      <c r="G159" s="12" t="s">
        <v>135</v>
      </c>
      <c r="H159" s="49">
        <v>121120</v>
      </c>
      <c r="I159" s="49">
        <v>103739</v>
      </c>
      <c r="J159" s="64">
        <v>0</v>
      </c>
      <c r="K159" s="64">
        <v>0</v>
      </c>
      <c r="L159" s="58">
        <v>4900</v>
      </c>
      <c r="M159" s="64">
        <v>0</v>
      </c>
      <c r="N159" s="59">
        <v>103700</v>
      </c>
      <c r="O159" s="59">
        <v>98800</v>
      </c>
      <c r="P159" s="59">
        <v>183015</v>
      </c>
      <c r="Q159" s="59">
        <v>169815</v>
      </c>
      <c r="R159" s="49">
        <v>121120</v>
      </c>
      <c r="S159" s="49">
        <v>121120</v>
      </c>
      <c r="T159" s="45"/>
      <c r="U159" s="152">
        <f t="shared" si="38"/>
        <v>183.01499999999999</v>
      </c>
      <c r="V159" s="152">
        <f t="shared" si="39"/>
        <v>169.815</v>
      </c>
    </row>
    <row r="160" spans="1:22" s="5" customFormat="1" ht="69.599999999999994" customHeight="1">
      <c r="A160" s="205"/>
      <c r="B160" s="85" t="s">
        <v>364</v>
      </c>
      <c r="C160" s="158"/>
      <c r="D160" s="11" t="s">
        <v>49</v>
      </c>
      <c r="E160" s="12" t="s">
        <v>50</v>
      </c>
      <c r="F160" s="12" t="s">
        <v>365</v>
      </c>
      <c r="G160" s="12" t="s">
        <v>100</v>
      </c>
      <c r="H160" s="49">
        <v>24836.639999999999</v>
      </c>
      <c r="I160" s="49">
        <v>24836.639999999999</v>
      </c>
      <c r="J160" s="55"/>
      <c r="K160" s="55"/>
      <c r="L160" s="55"/>
      <c r="M160" s="55"/>
      <c r="N160" s="49"/>
      <c r="O160" s="49"/>
      <c r="P160" s="49"/>
      <c r="Q160" s="49"/>
      <c r="R160" s="49"/>
      <c r="S160" s="49"/>
      <c r="T160" s="45"/>
      <c r="U160" s="152"/>
      <c r="V160" s="152"/>
    </row>
    <row r="161" spans="1:22" s="5" customFormat="1" ht="66" customHeight="1">
      <c r="A161" s="205"/>
      <c r="B161" s="85" t="s">
        <v>481</v>
      </c>
      <c r="C161" s="158"/>
      <c r="D161" s="11" t="s">
        <v>49</v>
      </c>
      <c r="E161" s="12" t="s">
        <v>50</v>
      </c>
      <c r="F161" s="12" t="s">
        <v>198</v>
      </c>
      <c r="G161" s="12" t="s">
        <v>135</v>
      </c>
      <c r="H161" s="49">
        <v>4730</v>
      </c>
      <c r="I161" s="49">
        <v>2683.04</v>
      </c>
      <c r="J161" s="64">
        <v>0</v>
      </c>
      <c r="K161" s="64">
        <v>0</v>
      </c>
      <c r="L161" s="58">
        <v>0</v>
      </c>
      <c r="M161" s="64">
        <v>0</v>
      </c>
      <c r="N161" s="59">
        <v>3548</v>
      </c>
      <c r="O161" s="59">
        <v>3548</v>
      </c>
      <c r="P161" s="59">
        <v>4730</v>
      </c>
      <c r="Q161" s="59">
        <v>3548</v>
      </c>
      <c r="R161" s="49">
        <v>4730</v>
      </c>
      <c r="S161" s="49">
        <v>4730</v>
      </c>
      <c r="T161" s="45"/>
      <c r="U161" s="152">
        <f t="shared" si="38"/>
        <v>4.7300000000000004</v>
      </c>
      <c r="V161" s="152">
        <f t="shared" si="39"/>
        <v>3.548</v>
      </c>
    </row>
    <row r="162" spans="1:22" s="5" customFormat="1" ht="61.2" customHeight="1">
      <c r="A162" s="205"/>
      <c r="B162" s="85" t="s">
        <v>554</v>
      </c>
      <c r="C162" s="158"/>
      <c r="D162" s="11" t="s">
        <v>49</v>
      </c>
      <c r="E162" s="12" t="s">
        <v>50</v>
      </c>
      <c r="F162" s="12" t="s">
        <v>553</v>
      </c>
      <c r="G162" s="12" t="s">
        <v>135</v>
      </c>
      <c r="H162" s="49"/>
      <c r="I162" s="49"/>
      <c r="J162" s="64">
        <v>0</v>
      </c>
      <c r="K162" s="64">
        <v>0</v>
      </c>
      <c r="L162" s="58">
        <v>0</v>
      </c>
      <c r="M162" s="64">
        <v>0</v>
      </c>
      <c r="N162" s="59">
        <v>0</v>
      </c>
      <c r="O162" s="59">
        <v>0</v>
      </c>
      <c r="P162" s="59">
        <v>31000</v>
      </c>
      <c r="Q162" s="59">
        <v>31000</v>
      </c>
      <c r="R162" s="49"/>
      <c r="S162" s="49"/>
      <c r="T162" s="45"/>
      <c r="U162" s="152">
        <f t="shared" si="38"/>
        <v>31</v>
      </c>
      <c r="V162" s="152">
        <f t="shared" si="39"/>
        <v>31</v>
      </c>
    </row>
    <row r="163" spans="1:22" s="5" customFormat="1" ht="42.6" customHeight="1">
      <c r="A163" s="205"/>
      <c r="B163" s="85" t="s">
        <v>556</v>
      </c>
      <c r="C163" s="158"/>
      <c r="D163" s="11" t="s">
        <v>49</v>
      </c>
      <c r="E163" s="12" t="s">
        <v>50</v>
      </c>
      <c r="F163" s="12" t="s">
        <v>555</v>
      </c>
      <c r="G163" s="12" t="s">
        <v>135</v>
      </c>
      <c r="H163" s="49"/>
      <c r="I163" s="49"/>
      <c r="J163" s="64">
        <v>0</v>
      </c>
      <c r="K163" s="64">
        <v>0</v>
      </c>
      <c r="L163" s="58">
        <v>0</v>
      </c>
      <c r="M163" s="64">
        <v>0</v>
      </c>
      <c r="N163" s="59">
        <v>27100</v>
      </c>
      <c r="O163" s="59">
        <v>27100</v>
      </c>
      <c r="P163" s="59">
        <v>27100</v>
      </c>
      <c r="Q163" s="59">
        <v>27100</v>
      </c>
      <c r="R163" s="49"/>
      <c r="S163" s="49"/>
      <c r="T163" s="45"/>
      <c r="U163" s="152">
        <f t="shared" si="38"/>
        <v>27.1</v>
      </c>
      <c r="V163" s="152">
        <f t="shared" si="39"/>
        <v>27.1</v>
      </c>
    </row>
    <row r="164" spans="1:22" s="5" customFormat="1" ht="68.400000000000006" customHeight="1">
      <c r="A164" s="205"/>
      <c r="B164" s="85" t="s">
        <v>366</v>
      </c>
      <c r="C164" s="158"/>
      <c r="D164" s="11" t="s">
        <v>49</v>
      </c>
      <c r="E164" s="12" t="s">
        <v>50</v>
      </c>
      <c r="F164" s="12" t="s">
        <v>367</v>
      </c>
      <c r="G164" s="12" t="s">
        <v>135</v>
      </c>
      <c r="H164" s="49">
        <v>10800</v>
      </c>
      <c r="I164" s="49">
        <v>10800</v>
      </c>
      <c r="J164" s="55"/>
      <c r="K164" s="55"/>
      <c r="L164" s="55"/>
      <c r="M164" s="55"/>
      <c r="N164" s="49"/>
      <c r="O164" s="49"/>
      <c r="P164" s="49"/>
      <c r="Q164" s="49"/>
      <c r="R164" s="49"/>
      <c r="S164" s="49"/>
      <c r="T164" s="45"/>
      <c r="U164" s="152"/>
      <c r="V164" s="152"/>
    </row>
    <row r="165" spans="1:22" s="5" customFormat="1" ht="29.4" customHeight="1">
      <c r="A165" s="205"/>
      <c r="B165" s="160" t="s">
        <v>558</v>
      </c>
      <c r="C165" s="158"/>
      <c r="D165" s="11" t="s">
        <v>49</v>
      </c>
      <c r="E165" s="12" t="s">
        <v>50</v>
      </c>
      <c r="F165" s="12" t="s">
        <v>557</v>
      </c>
      <c r="G165" s="12" t="s">
        <v>135</v>
      </c>
      <c r="H165" s="49"/>
      <c r="I165" s="49"/>
      <c r="J165" s="55">
        <v>0</v>
      </c>
      <c r="K165" s="55">
        <v>0</v>
      </c>
      <c r="L165" s="55">
        <v>0</v>
      </c>
      <c r="M165" s="55">
        <v>0</v>
      </c>
      <c r="N165" s="49">
        <v>0</v>
      </c>
      <c r="O165" s="49">
        <v>0</v>
      </c>
      <c r="P165" s="49">
        <v>750000</v>
      </c>
      <c r="Q165" s="49">
        <v>750000</v>
      </c>
      <c r="R165" s="49"/>
      <c r="S165" s="49"/>
      <c r="T165" s="45"/>
      <c r="U165" s="152">
        <f t="shared" si="38"/>
        <v>750</v>
      </c>
      <c r="V165" s="152">
        <f t="shared" si="39"/>
        <v>750</v>
      </c>
    </row>
    <row r="166" spans="1:22" s="5" customFormat="1" ht="29.4" customHeight="1">
      <c r="A166" s="205"/>
      <c r="B166" s="162"/>
      <c r="C166" s="158"/>
      <c r="D166" s="11" t="s">
        <v>49</v>
      </c>
      <c r="E166" s="12" t="s">
        <v>50</v>
      </c>
      <c r="F166" s="12" t="s">
        <v>557</v>
      </c>
      <c r="G166" s="12" t="s">
        <v>135</v>
      </c>
      <c r="H166" s="49"/>
      <c r="I166" s="49"/>
      <c r="J166" s="55">
        <v>0</v>
      </c>
      <c r="K166" s="55">
        <v>0</v>
      </c>
      <c r="L166" s="55">
        <v>0</v>
      </c>
      <c r="M166" s="55">
        <v>0</v>
      </c>
      <c r="N166" s="49">
        <v>0</v>
      </c>
      <c r="O166" s="49">
        <v>0</v>
      </c>
      <c r="P166" s="49">
        <v>2250000</v>
      </c>
      <c r="Q166" s="49">
        <v>2250000</v>
      </c>
      <c r="R166" s="49"/>
      <c r="S166" s="49"/>
      <c r="T166" s="45"/>
      <c r="U166" s="152">
        <f t="shared" si="38"/>
        <v>2250</v>
      </c>
      <c r="V166" s="152">
        <f t="shared" si="39"/>
        <v>2250</v>
      </c>
    </row>
    <row r="167" spans="1:22" s="5" customFormat="1" ht="19.8" customHeight="1">
      <c r="A167" s="205"/>
      <c r="B167" s="160" t="s">
        <v>368</v>
      </c>
      <c r="C167" s="158"/>
      <c r="D167" s="11" t="s">
        <v>49</v>
      </c>
      <c r="E167" s="12" t="s">
        <v>50</v>
      </c>
      <c r="F167" s="12" t="s">
        <v>369</v>
      </c>
      <c r="G167" s="12" t="s">
        <v>100</v>
      </c>
      <c r="H167" s="49">
        <v>100000</v>
      </c>
      <c r="I167" s="49">
        <v>100000</v>
      </c>
      <c r="J167" s="55"/>
      <c r="K167" s="55"/>
      <c r="L167" s="55"/>
      <c r="M167" s="55"/>
      <c r="N167" s="49"/>
      <c r="O167" s="49"/>
      <c r="P167" s="49"/>
      <c r="Q167" s="49"/>
      <c r="R167" s="49"/>
      <c r="S167" s="49"/>
      <c r="T167" s="45"/>
      <c r="U167" s="152"/>
      <c r="V167" s="152"/>
    </row>
    <row r="168" spans="1:22" s="5" customFormat="1" ht="19.8" customHeight="1">
      <c r="A168" s="205"/>
      <c r="B168" s="161"/>
      <c r="C168" s="158"/>
      <c r="D168" s="11" t="s">
        <v>49</v>
      </c>
      <c r="E168" s="12" t="s">
        <v>50</v>
      </c>
      <c r="F168" s="12" t="s">
        <v>369</v>
      </c>
      <c r="G168" s="12" t="s">
        <v>135</v>
      </c>
      <c r="H168" s="49">
        <v>50000</v>
      </c>
      <c r="I168" s="49">
        <v>50000</v>
      </c>
      <c r="J168" s="55">
        <v>0</v>
      </c>
      <c r="K168" s="55">
        <v>0</v>
      </c>
      <c r="L168" s="55">
        <v>150000</v>
      </c>
      <c r="M168" s="55">
        <v>150000</v>
      </c>
      <c r="N168" s="49">
        <v>529900</v>
      </c>
      <c r="O168" s="49">
        <v>529900</v>
      </c>
      <c r="P168" s="49">
        <v>529900</v>
      </c>
      <c r="Q168" s="49">
        <v>529900</v>
      </c>
      <c r="R168" s="49"/>
      <c r="S168" s="49"/>
      <c r="T168" s="45"/>
      <c r="U168" s="152">
        <f t="shared" si="38"/>
        <v>529.9</v>
      </c>
      <c r="V168" s="152">
        <f t="shared" si="39"/>
        <v>529.9</v>
      </c>
    </row>
    <row r="169" spans="1:22" s="5" customFormat="1" ht="19.8" customHeight="1">
      <c r="A169" s="205"/>
      <c r="B169" s="161"/>
      <c r="C169" s="158"/>
      <c r="D169" s="11" t="s">
        <v>49</v>
      </c>
      <c r="E169" s="12" t="s">
        <v>50</v>
      </c>
      <c r="F169" s="12" t="s">
        <v>369</v>
      </c>
      <c r="G169" s="12" t="s">
        <v>135</v>
      </c>
      <c r="H169" s="49"/>
      <c r="I169" s="49"/>
      <c r="J169" s="55">
        <v>0</v>
      </c>
      <c r="K169" s="55">
        <v>0</v>
      </c>
      <c r="L169" s="55">
        <v>0</v>
      </c>
      <c r="M169" s="55">
        <v>0</v>
      </c>
      <c r="N169" s="49">
        <v>20000</v>
      </c>
      <c r="O169" s="49">
        <v>20000</v>
      </c>
      <c r="P169" s="49">
        <v>20000</v>
      </c>
      <c r="Q169" s="49">
        <v>20000</v>
      </c>
      <c r="R169" s="49"/>
      <c r="S169" s="49"/>
      <c r="T169" s="45"/>
      <c r="U169" s="152">
        <f t="shared" si="38"/>
        <v>20</v>
      </c>
      <c r="V169" s="152">
        <f t="shared" si="39"/>
        <v>20</v>
      </c>
    </row>
    <row r="170" spans="1:22" s="5" customFormat="1" ht="17.399999999999999" customHeight="1">
      <c r="A170" s="205"/>
      <c r="B170" s="160" t="s">
        <v>482</v>
      </c>
      <c r="C170" s="158"/>
      <c r="D170" s="11" t="s">
        <v>49</v>
      </c>
      <c r="E170" s="12" t="s">
        <v>50</v>
      </c>
      <c r="F170" s="12" t="s">
        <v>370</v>
      </c>
      <c r="G170" s="12" t="s">
        <v>144</v>
      </c>
      <c r="H170" s="49">
        <v>299970</v>
      </c>
      <c r="I170" s="49">
        <v>299970</v>
      </c>
      <c r="J170" s="55"/>
      <c r="K170" s="55"/>
      <c r="L170" s="55"/>
      <c r="M170" s="55"/>
      <c r="N170" s="49"/>
      <c r="O170" s="49"/>
      <c r="P170" s="49"/>
      <c r="Q170" s="49"/>
      <c r="R170" s="49"/>
      <c r="S170" s="49"/>
      <c r="T170" s="45"/>
      <c r="U170" s="152"/>
      <c r="V170" s="152"/>
    </row>
    <row r="171" spans="1:22" s="5" customFormat="1" ht="17.399999999999999" customHeight="1">
      <c r="A171" s="205"/>
      <c r="B171" s="211"/>
      <c r="C171" s="158"/>
      <c r="D171" s="11" t="s">
        <v>49</v>
      </c>
      <c r="E171" s="12" t="s">
        <v>50</v>
      </c>
      <c r="F171" s="12" t="s">
        <v>370</v>
      </c>
      <c r="G171" s="12" t="s">
        <v>144</v>
      </c>
      <c r="H171" s="49">
        <v>33330</v>
      </c>
      <c r="I171" s="49">
        <v>33330</v>
      </c>
      <c r="J171" s="55"/>
      <c r="K171" s="55"/>
      <c r="L171" s="55"/>
      <c r="M171" s="55"/>
      <c r="N171" s="49"/>
      <c r="O171" s="49"/>
      <c r="P171" s="49"/>
      <c r="Q171" s="49"/>
      <c r="R171" s="49"/>
      <c r="S171" s="49"/>
      <c r="T171" s="45"/>
      <c r="U171" s="152"/>
      <c r="V171" s="152"/>
    </row>
    <row r="172" spans="1:22" s="5" customFormat="1" ht="17.399999999999999" customHeight="1">
      <c r="A172" s="213"/>
      <c r="B172" s="161"/>
      <c r="C172" s="227"/>
      <c r="D172" s="11" t="s">
        <v>49</v>
      </c>
      <c r="E172" s="12" t="s">
        <v>50</v>
      </c>
      <c r="F172" s="12" t="s">
        <v>370</v>
      </c>
      <c r="G172" s="12" t="s">
        <v>135</v>
      </c>
      <c r="H172" s="49">
        <v>106640</v>
      </c>
      <c r="I172" s="49">
        <v>106640</v>
      </c>
      <c r="J172" s="55"/>
      <c r="K172" s="55"/>
      <c r="L172" s="55"/>
      <c r="M172" s="55"/>
      <c r="N172" s="49"/>
      <c r="O172" s="49"/>
      <c r="P172" s="49"/>
      <c r="Q172" s="49"/>
      <c r="R172" s="49"/>
      <c r="S172" s="49"/>
      <c r="T172" s="45"/>
      <c r="U172" s="152"/>
      <c r="V172" s="152"/>
    </row>
    <row r="173" spans="1:22" s="5" customFormat="1" ht="17.399999999999999" customHeight="1">
      <c r="A173" s="213"/>
      <c r="B173" s="162"/>
      <c r="C173" s="227"/>
      <c r="D173" s="11" t="s">
        <v>49</v>
      </c>
      <c r="E173" s="12" t="s">
        <v>50</v>
      </c>
      <c r="F173" s="12" t="s">
        <v>370</v>
      </c>
      <c r="G173" s="12" t="s">
        <v>135</v>
      </c>
      <c r="H173" s="49">
        <v>959760</v>
      </c>
      <c r="I173" s="49">
        <v>959760</v>
      </c>
      <c r="J173" s="55"/>
      <c r="K173" s="55"/>
      <c r="L173" s="55"/>
      <c r="M173" s="55"/>
      <c r="N173" s="49"/>
      <c r="O173" s="49"/>
      <c r="P173" s="49"/>
      <c r="Q173" s="49"/>
      <c r="R173" s="49"/>
      <c r="S173" s="49"/>
      <c r="T173" s="45"/>
      <c r="U173" s="152"/>
      <c r="V173" s="152"/>
    </row>
    <row r="174" spans="1:22" s="5" customFormat="1" ht="57" customHeight="1">
      <c r="A174" s="213"/>
      <c r="B174" s="89" t="s">
        <v>560</v>
      </c>
      <c r="C174" s="227"/>
      <c r="D174" s="11" t="s">
        <v>49</v>
      </c>
      <c r="E174" s="12" t="s">
        <v>50</v>
      </c>
      <c r="F174" s="12" t="s">
        <v>559</v>
      </c>
      <c r="G174" s="12" t="s">
        <v>135</v>
      </c>
      <c r="H174" s="49"/>
      <c r="I174" s="49"/>
      <c r="J174" s="55">
        <v>0</v>
      </c>
      <c r="K174" s="55">
        <v>0</v>
      </c>
      <c r="L174" s="55">
        <v>0</v>
      </c>
      <c r="M174" s="55">
        <v>0</v>
      </c>
      <c r="N174" s="49">
        <v>0</v>
      </c>
      <c r="O174" s="49">
        <v>0</v>
      </c>
      <c r="P174" s="49">
        <v>1000</v>
      </c>
      <c r="Q174" s="49">
        <v>1000</v>
      </c>
      <c r="R174" s="49"/>
      <c r="S174" s="49"/>
      <c r="T174" s="45"/>
      <c r="U174" s="152">
        <f t="shared" si="38"/>
        <v>1</v>
      </c>
      <c r="V174" s="152">
        <f t="shared" si="39"/>
        <v>1</v>
      </c>
    </row>
    <row r="175" spans="1:22" s="5" customFormat="1" ht="54" customHeight="1">
      <c r="A175" s="213"/>
      <c r="B175" s="85" t="s">
        <v>371</v>
      </c>
      <c r="C175" s="227"/>
      <c r="D175" s="11" t="s">
        <v>49</v>
      </c>
      <c r="E175" s="12" t="s">
        <v>50</v>
      </c>
      <c r="F175" s="12" t="s">
        <v>372</v>
      </c>
      <c r="G175" s="12" t="s">
        <v>135</v>
      </c>
      <c r="H175" s="49">
        <v>663134.69999999995</v>
      </c>
      <c r="I175" s="49">
        <v>663134.69999999995</v>
      </c>
      <c r="J175" s="55">
        <v>0</v>
      </c>
      <c r="K175" s="55">
        <v>0</v>
      </c>
      <c r="L175" s="55">
        <v>0</v>
      </c>
      <c r="M175" s="55">
        <v>0</v>
      </c>
      <c r="N175" s="49">
        <v>0</v>
      </c>
      <c r="O175" s="49">
        <v>0</v>
      </c>
      <c r="P175" s="49">
        <v>1651947.96</v>
      </c>
      <c r="Q175" s="49">
        <v>1651947.96</v>
      </c>
      <c r="R175" s="49"/>
      <c r="S175" s="49"/>
      <c r="T175" s="45"/>
      <c r="U175" s="152">
        <f t="shared" si="38"/>
        <v>1651.94796</v>
      </c>
      <c r="V175" s="152">
        <f t="shared" si="39"/>
        <v>1651.94796</v>
      </c>
    </row>
    <row r="176" spans="1:22" s="5" customFormat="1" ht="60.75" customHeight="1">
      <c r="A176" s="213"/>
      <c r="B176" s="85" t="s">
        <v>398</v>
      </c>
      <c r="C176" s="227"/>
      <c r="D176" s="11" t="s">
        <v>49</v>
      </c>
      <c r="E176" s="12" t="s">
        <v>70</v>
      </c>
      <c r="F176" s="12" t="s">
        <v>561</v>
      </c>
      <c r="G176" s="12" t="s">
        <v>135</v>
      </c>
      <c r="H176" s="49"/>
      <c r="I176" s="49"/>
      <c r="J176" s="55">
        <v>0</v>
      </c>
      <c r="K176" s="55">
        <v>0</v>
      </c>
      <c r="L176" s="55">
        <v>0</v>
      </c>
      <c r="M176" s="55">
        <v>0</v>
      </c>
      <c r="N176" s="49">
        <v>10110</v>
      </c>
      <c r="O176" s="49">
        <v>10110</v>
      </c>
      <c r="P176" s="49">
        <v>10110</v>
      </c>
      <c r="Q176" s="49">
        <v>10110</v>
      </c>
      <c r="R176" s="49"/>
      <c r="S176" s="49"/>
      <c r="T176" s="45"/>
      <c r="U176" s="152">
        <f t="shared" si="38"/>
        <v>10.11</v>
      </c>
      <c r="V176" s="152">
        <f t="shared" si="39"/>
        <v>10.11</v>
      </c>
    </row>
    <row r="177" spans="1:22" s="5" customFormat="1" ht="57" customHeight="1">
      <c r="A177" s="213"/>
      <c r="B177" s="85" t="s">
        <v>563</v>
      </c>
      <c r="C177" s="227"/>
      <c r="D177" s="11" t="s">
        <v>49</v>
      </c>
      <c r="E177" s="12" t="s">
        <v>52</v>
      </c>
      <c r="F177" s="12" t="s">
        <v>562</v>
      </c>
      <c r="G177" s="12" t="s">
        <v>135</v>
      </c>
      <c r="H177" s="49"/>
      <c r="I177" s="49"/>
      <c r="J177" s="55">
        <v>0</v>
      </c>
      <c r="K177" s="55">
        <v>0</v>
      </c>
      <c r="L177" s="55">
        <v>0</v>
      </c>
      <c r="M177" s="55">
        <v>0</v>
      </c>
      <c r="N177" s="49">
        <v>6750</v>
      </c>
      <c r="O177" s="49">
        <v>6750</v>
      </c>
      <c r="P177" s="49">
        <v>6750</v>
      </c>
      <c r="Q177" s="49">
        <v>6750</v>
      </c>
      <c r="R177" s="49"/>
      <c r="S177" s="49"/>
      <c r="T177" s="45"/>
      <c r="U177" s="152">
        <f t="shared" si="38"/>
        <v>6.75</v>
      </c>
      <c r="V177" s="152">
        <f t="shared" si="39"/>
        <v>6.75</v>
      </c>
    </row>
    <row r="178" spans="1:22" s="5" customFormat="1" ht="42.6" customHeight="1">
      <c r="A178" s="213"/>
      <c r="B178" s="85" t="s">
        <v>373</v>
      </c>
      <c r="C178" s="227"/>
      <c r="D178" s="11" t="s">
        <v>49</v>
      </c>
      <c r="E178" s="12" t="s">
        <v>50</v>
      </c>
      <c r="F178" s="12" t="s">
        <v>374</v>
      </c>
      <c r="G178" s="12" t="s">
        <v>135</v>
      </c>
      <c r="H178" s="49">
        <v>2630</v>
      </c>
      <c r="I178" s="49">
        <v>0</v>
      </c>
      <c r="J178" s="64">
        <v>2630</v>
      </c>
      <c r="K178" s="64">
        <v>2630</v>
      </c>
      <c r="L178" s="58">
        <v>2630</v>
      </c>
      <c r="M178" s="64">
        <v>2630</v>
      </c>
      <c r="N178" s="59">
        <v>2630</v>
      </c>
      <c r="O178" s="59">
        <v>2630</v>
      </c>
      <c r="P178" s="59">
        <v>2630</v>
      </c>
      <c r="Q178" s="59">
        <v>2630</v>
      </c>
      <c r="R178" s="49"/>
      <c r="S178" s="49"/>
      <c r="T178" s="45"/>
      <c r="U178" s="152">
        <f t="shared" si="38"/>
        <v>2.63</v>
      </c>
      <c r="V178" s="152">
        <f t="shared" si="39"/>
        <v>2.63</v>
      </c>
    </row>
    <row r="179" spans="1:22" s="5" customFormat="1" ht="32.25" customHeight="1">
      <c r="A179" s="156" t="s">
        <v>53</v>
      </c>
      <c r="B179" s="85"/>
      <c r="C179" s="2" t="s">
        <v>34</v>
      </c>
      <c r="D179" s="11"/>
      <c r="E179" s="11"/>
      <c r="F179" s="11"/>
      <c r="G179" s="11"/>
      <c r="H179" s="49">
        <f>H180</f>
        <v>34331864.869999997</v>
      </c>
      <c r="I179" s="49">
        <f>I180</f>
        <v>32743376.149999999</v>
      </c>
      <c r="J179" s="55">
        <f t="shared" ref="J179:S179" si="42">J180</f>
        <v>6134478.0899999999</v>
      </c>
      <c r="K179" s="55">
        <f t="shared" si="42"/>
        <v>6134478.0899999999</v>
      </c>
      <c r="L179" s="55">
        <f t="shared" si="42"/>
        <v>16284252.459999999</v>
      </c>
      <c r="M179" s="55">
        <f t="shared" si="42"/>
        <v>16206620.459999999</v>
      </c>
      <c r="N179" s="49">
        <f t="shared" si="42"/>
        <v>20892255.619999997</v>
      </c>
      <c r="O179" s="49">
        <f t="shared" si="42"/>
        <v>20808577.619999997</v>
      </c>
      <c r="P179" s="49">
        <f t="shared" si="42"/>
        <v>31000644.339999996</v>
      </c>
      <c r="Q179" s="49">
        <f t="shared" si="42"/>
        <v>30998585.93</v>
      </c>
      <c r="R179" s="49">
        <f t="shared" si="42"/>
        <v>25028559</v>
      </c>
      <c r="S179" s="49">
        <f t="shared" si="42"/>
        <v>25028559</v>
      </c>
      <c r="T179" s="45"/>
      <c r="U179" s="152">
        <f t="shared" si="38"/>
        <v>31000.644339999995</v>
      </c>
      <c r="V179" s="152">
        <f t="shared" si="39"/>
        <v>30998.585930000001</v>
      </c>
    </row>
    <row r="180" spans="1:22" s="5" customFormat="1" ht="61.5" customHeight="1">
      <c r="A180" s="156"/>
      <c r="B180" s="85"/>
      <c r="C180" s="177" t="s">
        <v>47</v>
      </c>
      <c r="D180" s="11"/>
      <c r="E180" s="11"/>
      <c r="F180" s="11"/>
      <c r="G180" s="11"/>
      <c r="H180" s="49">
        <f t="shared" ref="H180:Q180" si="43">SUM(H181:H200)</f>
        <v>34331864.869999997</v>
      </c>
      <c r="I180" s="49">
        <f t="shared" si="43"/>
        <v>32743376.149999999</v>
      </c>
      <c r="J180" s="55">
        <f t="shared" si="43"/>
        <v>6134478.0899999999</v>
      </c>
      <c r="K180" s="55">
        <f t="shared" si="43"/>
        <v>6134478.0899999999</v>
      </c>
      <c r="L180" s="55">
        <f t="shared" si="43"/>
        <v>16284252.459999999</v>
      </c>
      <c r="M180" s="55">
        <f t="shared" si="43"/>
        <v>16206620.459999999</v>
      </c>
      <c r="N180" s="49">
        <f t="shared" si="43"/>
        <v>20892255.619999997</v>
      </c>
      <c r="O180" s="49">
        <f t="shared" si="43"/>
        <v>20808577.619999997</v>
      </c>
      <c r="P180" s="49">
        <f t="shared" si="43"/>
        <v>31000644.339999996</v>
      </c>
      <c r="Q180" s="49">
        <f t="shared" si="43"/>
        <v>30998585.93</v>
      </c>
      <c r="R180" s="49">
        <f>SUM(R181:R200)</f>
        <v>25028559</v>
      </c>
      <c r="S180" s="49">
        <f>SUM(S181:S200)</f>
        <v>25028559</v>
      </c>
      <c r="T180" s="45"/>
      <c r="U180" s="152">
        <f t="shared" si="38"/>
        <v>31000.644339999995</v>
      </c>
      <c r="V180" s="152">
        <f t="shared" si="39"/>
        <v>30998.585930000001</v>
      </c>
    </row>
    <row r="181" spans="1:22" s="5" customFormat="1" ht="57" customHeight="1">
      <c r="A181" s="156"/>
      <c r="B181" s="85" t="s">
        <v>483</v>
      </c>
      <c r="C181" s="205"/>
      <c r="D181" s="11" t="s">
        <v>49</v>
      </c>
      <c r="E181" s="12" t="s">
        <v>280</v>
      </c>
      <c r="F181" s="12" t="s">
        <v>199</v>
      </c>
      <c r="G181" s="12" t="s">
        <v>132</v>
      </c>
      <c r="H181" s="49">
        <v>213322</v>
      </c>
      <c r="I181" s="49">
        <v>213322</v>
      </c>
      <c r="J181" s="64">
        <v>30647</v>
      </c>
      <c r="K181" s="64">
        <v>30647</v>
      </c>
      <c r="L181" s="58">
        <v>61283</v>
      </c>
      <c r="M181" s="64">
        <v>61283</v>
      </c>
      <c r="N181" s="59">
        <v>91919</v>
      </c>
      <c r="O181" s="59">
        <v>91919</v>
      </c>
      <c r="P181" s="59">
        <v>772211.67</v>
      </c>
      <c r="Q181" s="59">
        <v>772211.67</v>
      </c>
      <c r="R181" s="49"/>
      <c r="S181" s="49"/>
      <c r="T181" s="45"/>
      <c r="U181" s="152">
        <f t="shared" si="38"/>
        <v>772.21167000000003</v>
      </c>
      <c r="V181" s="152">
        <f t="shared" si="39"/>
        <v>772.21167000000003</v>
      </c>
    </row>
    <row r="182" spans="1:22" s="5" customFormat="1" ht="45" customHeight="1">
      <c r="A182" s="156"/>
      <c r="B182" s="85" t="s">
        <v>134</v>
      </c>
      <c r="C182" s="205"/>
      <c r="D182" s="11" t="s">
        <v>49</v>
      </c>
      <c r="E182" s="12" t="s">
        <v>39</v>
      </c>
      <c r="F182" s="12" t="s">
        <v>200</v>
      </c>
      <c r="G182" s="12" t="s">
        <v>132</v>
      </c>
      <c r="H182" s="49">
        <v>375252.82</v>
      </c>
      <c r="I182" s="49">
        <v>375252.82</v>
      </c>
      <c r="J182" s="64">
        <v>102070</v>
      </c>
      <c r="K182" s="64">
        <v>102070</v>
      </c>
      <c r="L182" s="58">
        <v>238166</v>
      </c>
      <c r="M182" s="64">
        <v>190534</v>
      </c>
      <c r="N182" s="59">
        <v>317083.58999999997</v>
      </c>
      <c r="O182" s="59">
        <v>269451.58999999997</v>
      </c>
      <c r="P182" s="59">
        <v>353952.34</v>
      </c>
      <c r="Q182" s="59">
        <v>353952.34</v>
      </c>
      <c r="R182" s="49"/>
      <c r="S182" s="49"/>
      <c r="T182" s="45"/>
      <c r="U182" s="152">
        <f t="shared" si="38"/>
        <v>353.95234000000005</v>
      </c>
      <c r="V182" s="152">
        <f t="shared" si="39"/>
        <v>353.95234000000005</v>
      </c>
    </row>
    <row r="183" spans="1:22" s="5" customFormat="1" ht="43.2" customHeight="1">
      <c r="A183" s="156"/>
      <c r="B183" s="85" t="s">
        <v>375</v>
      </c>
      <c r="C183" s="205"/>
      <c r="D183" s="11" t="s">
        <v>49</v>
      </c>
      <c r="E183" s="12" t="s">
        <v>280</v>
      </c>
      <c r="F183" s="12" t="s">
        <v>376</v>
      </c>
      <c r="G183" s="12" t="s">
        <v>132</v>
      </c>
      <c r="H183" s="49">
        <v>704500</v>
      </c>
      <c r="I183" s="49">
        <v>704500</v>
      </c>
      <c r="J183" s="55"/>
      <c r="K183" s="55"/>
      <c r="L183" s="55"/>
      <c r="M183" s="55"/>
      <c r="N183" s="49"/>
      <c r="O183" s="49"/>
      <c r="P183" s="49"/>
      <c r="Q183" s="49"/>
      <c r="R183" s="49"/>
      <c r="S183" s="49"/>
      <c r="T183" s="45"/>
      <c r="U183" s="152"/>
      <c r="V183" s="152"/>
    </row>
    <row r="184" spans="1:22" s="5" customFormat="1" ht="42" customHeight="1">
      <c r="A184" s="156"/>
      <c r="B184" s="85" t="s">
        <v>520</v>
      </c>
      <c r="C184" s="205"/>
      <c r="D184" s="11" t="s">
        <v>49</v>
      </c>
      <c r="E184" s="12" t="s">
        <v>280</v>
      </c>
      <c r="F184" s="12" t="s">
        <v>519</v>
      </c>
      <c r="G184" s="12" t="s">
        <v>132</v>
      </c>
      <c r="H184" s="49"/>
      <c r="I184" s="49"/>
      <c r="J184" s="64">
        <v>216771</v>
      </c>
      <c r="K184" s="64">
        <v>216771</v>
      </c>
      <c r="L184" s="58">
        <v>433542</v>
      </c>
      <c r="M184" s="64">
        <v>433542</v>
      </c>
      <c r="N184" s="59">
        <v>650310</v>
      </c>
      <c r="O184" s="59">
        <v>650310</v>
      </c>
      <c r="P184" s="59">
        <v>867076</v>
      </c>
      <c r="Q184" s="59">
        <v>867076</v>
      </c>
      <c r="R184" s="49"/>
      <c r="S184" s="49"/>
      <c r="T184" s="45"/>
      <c r="U184" s="152">
        <f t="shared" si="38"/>
        <v>867.07600000000002</v>
      </c>
      <c r="V184" s="152">
        <f t="shared" si="39"/>
        <v>867.07600000000002</v>
      </c>
    </row>
    <row r="185" spans="1:22" s="5" customFormat="1" ht="97.8" customHeight="1">
      <c r="A185" s="156"/>
      <c r="B185" s="85" t="s">
        <v>522</v>
      </c>
      <c r="C185" s="205"/>
      <c r="D185" s="11" t="s">
        <v>49</v>
      </c>
      <c r="E185" s="12" t="s">
        <v>280</v>
      </c>
      <c r="F185" s="12" t="s">
        <v>521</v>
      </c>
      <c r="G185" s="12" t="s">
        <v>132</v>
      </c>
      <c r="H185" s="49"/>
      <c r="I185" s="49"/>
      <c r="J185" s="64">
        <v>415500</v>
      </c>
      <c r="K185" s="64">
        <v>415500</v>
      </c>
      <c r="L185" s="58">
        <v>831040</v>
      </c>
      <c r="M185" s="64">
        <v>831040</v>
      </c>
      <c r="N185" s="59">
        <v>1246560</v>
      </c>
      <c r="O185" s="59">
        <v>1210514</v>
      </c>
      <c r="P185" s="59">
        <v>1649805</v>
      </c>
      <c r="Q185" s="59">
        <v>1649805</v>
      </c>
      <c r="R185" s="49"/>
      <c r="S185" s="49"/>
      <c r="T185" s="45"/>
      <c r="U185" s="152">
        <f t="shared" si="38"/>
        <v>1649.8050000000001</v>
      </c>
      <c r="V185" s="152">
        <f t="shared" si="39"/>
        <v>1649.8050000000001</v>
      </c>
    </row>
    <row r="186" spans="1:22" s="5" customFormat="1" ht="57" customHeight="1">
      <c r="A186" s="156"/>
      <c r="B186" s="85" t="s">
        <v>565</v>
      </c>
      <c r="C186" s="205"/>
      <c r="D186" s="11" t="s">
        <v>49</v>
      </c>
      <c r="E186" s="12" t="s">
        <v>280</v>
      </c>
      <c r="F186" s="12" t="s">
        <v>564</v>
      </c>
      <c r="G186" s="12" t="s">
        <v>135</v>
      </c>
      <c r="H186" s="49"/>
      <c r="I186" s="49"/>
      <c r="J186" s="64">
        <v>0</v>
      </c>
      <c r="K186" s="64">
        <v>0</v>
      </c>
      <c r="L186" s="58">
        <v>0</v>
      </c>
      <c r="M186" s="64">
        <v>0</v>
      </c>
      <c r="N186" s="59">
        <v>514255</v>
      </c>
      <c r="O186" s="59">
        <v>514255</v>
      </c>
      <c r="P186" s="59">
        <v>514255</v>
      </c>
      <c r="Q186" s="59">
        <v>514255</v>
      </c>
      <c r="R186" s="49"/>
      <c r="S186" s="49"/>
      <c r="T186" s="45"/>
      <c r="U186" s="152">
        <f t="shared" si="38"/>
        <v>514.255</v>
      </c>
      <c r="V186" s="152">
        <f t="shared" si="39"/>
        <v>514.255</v>
      </c>
    </row>
    <row r="187" spans="1:22" s="5" customFormat="1" ht="56.25" customHeight="1">
      <c r="A187" s="156"/>
      <c r="B187" s="85" t="s">
        <v>377</v>
      </c>
      <c r="C187" s="205"/>
      <c r="D187" s="11" t="s">
        <v>49</v>
      </c>
      <c r="E187" s="12" t="s">
        <v>280</v>
      </c>
      <c r="F187" s="12" t="s">
        <v>378</v>
      </c>
      <c r="G187" s="12" t="s">
        <v>135</v>
      </c>
      <c r="H187" s="49">
        <v>7150000</v>
      </c>
      <c r="I187" s="49">
        <v>5641596</v>
      </c>
      <c r="J187" s="55"/>
      <c r="K187" s="55"/>
      <c r="L187" s="55"/>
      <c r="M187" s="55"/>
      <c r="N187" s="49"/>
      <c r="O187" s="49"/>
      <c r="P187" s="49"/>
      <c r="Q187" s="49"/>
      <c r="R187" s="49"/>
      <c r="S187" s="49"/>
      <c r="T187" s="45"/>
      <c r="U187" s="152"/>
      <c r="V187" s="152"/>
    </row>
    <row r="188" spans="1:22" s="5" customFormat="1" ht="43.8" customHeight="1">
      <c r="A188" s="156"/>
      <c r="B188" s="85" t="s">
        <v>379</v>
      </c>
      <c r="C188" s="205"/>
      <c r="D188" s="11" t="s">
        <v>49</v>
      </c>
      <c r="E188" s="12" t="s">
        <v>280</v>
      </c>
      <c r="F188" s="12" t="s">
        <v>201</v>
      </c>
      <c r="G188" s="12" t="s">
        <v>132</v>
      </c>
      <c r="H188" s="49">
        <v>24953205</v>
      </c>
      <c r="I188" s="49">
        <v>24901557.309999999</v>
      </c>
      <c r="J188" s="64">
        <v>5369490.0899999999</v>
      </c>
      <c r="K188" s="64">
        <v>5369490.0899999999</v>
      </c>
      <c r="L188" s="58">
        <v>14131241.459999999</v>
      </c>
      <c r="M188" s="64">
        <v>14101241.459999999</v>
      </c>
      <c r="N188" s="59">
        <v>17329555.029999997</v>
      </c>
      <c r="O188" s="59">
        <v>17329555.029999997</v>
      </c>
      <c r="P188" s="59">
        <v>25688629.329999998</v>
      </c>
      <c r="Q188" s="59">
        <v>25687737.920000002</v>
      </c>
      <c r="R188" s="49">
        <v>24907339</v>
      </c>
      <c r="S188" s="49">
        <v>24907339</v>
      </c>
      <c r="T188" s="45"/>
      <c r="U188" s="152">
        <f t="shared" si="38"/>
        <v>25688.62933</v>
      </c>
      <c r="V188" s="152">
        <f t="shared" si="39"/>
        <v>25687.737920000003</v>
      </c>
    </row>
    <row r="189" spans="1:22" s="5" customFormat="1" ht="45" customHeight="1">
      <c r="A189" s="156"/>
      <c r="B189" s="85" t="s">
        <v>380</v>
      </c>
      <c r="C189" s="205"/>
      <c r="D189" s="11" t="s">
        <v>49</v>
      </c>
      <c r="E189" s="12" t="s">
        <v>280</v>
      </c>
      <c r="F189" s="12" t="s">
        <v>262</v>
      </c>
      <c r="G189" s="12" t="s">
        <v>135</v>
      </c>
      <c r="H189" s="49">
        <v>741365.05</v>
      </c>
      <c r="I189" s="49">
        <v>741365.05</v>
      </c>
      <c r="J189" s="64">
        <v>0</v>
      </c>
      <c r="K189" s="64">
        <v>0</v>
      </c>
      <c r="L189" s="58">
        <v>398000</v>
      </c>
      <c r="M189" s="64">
        <v>398000</v>
      </c>
      <c r="N189" s="59">
        <v>398000</v>
      </c>
      <c r="O189" s="59">
        <v>398000</v>
      </c>
      <c r="P189" s="59">
        <v>797895</v>
      </c>
      <c r="Q189" s="59">
        <v>797895</v>
      </c>
      <c r="R189" s="49"/>
      <c r="S189" s="49"/>
      <c r="T189" s="45"/>
      <c r="U189" s="152">
        <f t="shared" si="38"/>
        <v>797.89499999999998</v>
      </c>
      <c r="V189" s="152">
        <f t="shared" si="39"/>
        <v>797.89499999999998</v>
      </c>
    </row>
    <row r="190" spans="1:22" s="5" customFormat="1" ht="57" customHeight="1">
      <c r="A190" s="156"/>
      <c r="B190" s="85" t="s">
        <v>382</v>
      </c>
      <c r="C190" s="205"/>
      <c r="D190" s="11" t="s">
        <v>49</v>
      </c>
      <c r="E190" s="12" t="s">
        <v>280</v>
      </c>
      <c r="F190" s="12" t="s">
        <v>381</v>
      </c>
      <c r="G190" s="12" t="s">
        <v>135</v>
      </c>
      <c r="H190" s="49">
        <v>105550</v>
      </c>
      <c r="I190" s="49">
        <v>100790.81</v>
      </c>
      <c r="J190" s="64">
        <v>0</v>
      </c>
      <c r="K190" s="64">
        <v>0</v>
      </c>
      <c r="L190" s="58">
        <v>90980</v>
      </c>
      <c r="M190" s="64">
        <v>90980</v>
      </c>
      <c r="N190" s="59">
        <v>98470</v>
      </c>
      <c r="O190" s="59">
        <v>98470</v>
      </c>
      <c r="P190" s="59">
        <v>105550</v>
      </c>
      <c r="Q190" s="59">
        <v>105550</v>
      </c>
      <c r="R190" s="49">
        <v>105550</v>
      </c>
      <c r="S190" s="49">
        <v>105550</v>
      </c>
      <c r="T190" s="45"/>
      <c r="U190" s="152">
        <f t="shared" si="38"/>
        <v>105.55</v>
      </c>
      <c r="V190" s="152">
        <f t="shared" si="39"/>
        <v>105.55</v>
      </c>
    </row>
    <row r="191" spans="1:22" s="5" customFormat="1" ht="43.2" customHeight="1">
      <c r="A191" s="156"/>
      <c r="B191" s="85" t="s">
        <v>383</v>
      </c>
      <c r="C191" s="205"/>
      <c r="D191" s="11" t="s">
        <v>49</v>
      </c>
      <c r="E191" s="12" t="s">
        <v>40</v>
      </c>
      <c r="F191" s="12" t="s">
        <v>202</v>
      </c>
      <c r="G191" s="12" t="s">
        <v>135</v>
      </c>
      <c r="H191" s="49">
        <v>1000</v>
      </c>
      <c r="I191" s="49">
        <v>1000</v>
      </c>
      <c r="J191" s="64">
        <v>0</v>
      </c>
      <c r="K191" s="64">
        <v>0</v>
      </c>
      <c r="L191" s="58">
        <v>0</v>
      </c>
      <c r="M191" s="64">
        <v>0</v>
      </c>
      <c r="N191" s="59">
        <v>0</v>
      </c>
      <c r="O191" s="59">
        <v>0</v>
      </c>
      <c r="P191" s="59">
        <v>1000</v>
      </c>
      <c r="Q191" s="59">
        <v>1000</v>
      </c>
      <c r="R191" s="49">
        <v>1000</v>
      </c>
      <c r="S191" s="49">
        <v>1000</v>
      </c>
      <c r="T191" s="45"/>
      <c r="U191" s="152">
        <f t="shared" si="38"/>
        <v>1</v>
      </c>
      <c r="V191" s="152">
        <f t="shared" si="39"/>
        <v>1</v>
      </c>
    </row>
    <row r="192" spans="1:22" s="5" customFormat="1" ht="49.2" customHeight="1">
      <c r="A192" s="156"/>
      <c r="B192" s="85" t="s">
        <v>384</v>
      </c>
      <c r="C192" s="205"/>
      <c r="D192" s="11" t="s">
        <v>49</v>
      </c>
      <c r="E192" s="12" t="s">
        <v>40</v>
      </c>
      <c r="F192" s="12" t="s">
        <v>203</v>
      </c>
      <c r="G192" s="12" t="s">
        <v>135</v>
      </c>
      <c r="H192" s="49">
        <v>3000</v>
      </c>
      <c r="I192" s="49">
        <v>3000</v>
      </c>
      <c r="J192" s="64">
        <v>0</v>
      </c>
      <c r="K192" s="64">
        <v>0</v>
      </c>
      <c r="L192" s="58">
        <v>0</v>
      </c>
      <c r="M192" s="64">
        <v>0</v>
      </c>
      <c r="N192" s="59">
        <v>0</v>
      </c>
      <c r="O192" s="59">
        <v>0</v>
      </c>
      <c r="P192" s="59">
        <v>3000</v>
      </c>
      <c r="Q192" s="59">
        <v>3000</v>
      </c>
      <c r="R192" s="49">
        <v>3000</v>
      </c>
      <c r="S192" s="49">
        <v>3000</v>
      </c>
      <c r="T192" s="45"/>
      <c r="U192" s="152">
        <f t="shared" si="38"/>
        <v>3</v>
      </c>
      <c r="V192" s="152">
        <f t="shared" si="39"/>
        <v>3</v>
      </c>
    </row>
    <row r="193" spans="1:22" s="5" customFormat="1" ht="44.4" customHeight="1">
      <c r="A193" s="156"/>
      <c r="B193" s="85" t="s">
        <v>385</v>
      </c>
      <c r="C193" s="205"/>
      <c r="D193" s="11" t="s">
        <v>49</v>
      </c>
      <c r="E193" s="12" t="s">
        <v>40</v>
      </c>
      <c r="F193" s="12" t="s">
        <v>204</v>
      </c>
      <c r="G193" s="12" t="s">
        <v>135</v>
      </c>
      <c r="H193" s="49">
        <v>7000</v>
      </c>
      <c r="I193" s="49">
        <v>0</v>
      </c>
      <c r="J193" s="63"/>
      <c r="K193" s="63"/>
      <c r="L193" s="55"/>
      <c r="M193" s="63"/>
      <c r="N193" s="49"/>
      <c r="O193" s="49"/>
      <c r="P193" s="49"/>
      <c r="Q193" s="49"/>
      <c r="R193" s="49">
        <v>7000</v>
      </c>
      <c r="S193" s="49">
        <v>7000</v>
      </c>
      <c r="T193" s="45"/>
      <c r="U193" s="152"/>
      <c r="V193" s="152"/>
    </row>
    <row r="194" spans="1:22" s="5" customFormat="1" ht="70.8" customHeight="1">
      <c r="A194" s="156"/>
      <c r="B194" s="85" t="s">
        <v>566</v>
      </c>
      <c r="C194" s="205"/>
      <c r="D194" s="11" t="s">
        <v>49</v>
      </c>
      <c r="E194" s="12" t="s">
        <v>280</v>
      </c>
      <c r="F194" s="12" t="s">
        <v>205</v>
      </c>
      <c r="G194" s="12" t="s">
        <v>135</v>
      </c>
      <c r="H194" s="49"/>
      <c r="I194" s="49"/>
      <c r="J194" s="64">
        <v>0</v>
      </c>
      <c r="K194" s="64">
        <v>0</v>
      </c>
      <c r="L194" s="58">
        <v>0</v>
      </c>
      <c r="M194" s="64">
        <v>0</v>
      </c>
      <c r="N194" s="59">
        <v>3503</v>
      </c>
      <c r="O194" s="59">
        <v>3503</v>
      </c>
      <c r="P194" s="59">
        <v>4670</v>
      </c>
      <c r="Q194" s="59">
        <v>3503</v>
      </c>
      <c r="R194" s="49">
        <v>4670</v>
      </c>
      <c r="S194" s="49">
        <v>4670</v>
      </c>
      <c r="T194" s="45"/>
      <c r="U194" s="152">
        <f t="shared" si="38"/>
        <v>4.67</v>
      </c>
      <c r="V194" s="152">
        <f t="shared" si="39"/>
        <v>3.5030000000000001</v>
      </c>
    </row>
    <row r="195" spans="1:22" s="5" customFormat="1" ht="68.400000000000006" customHeight="1">
      <c r="A195" s="156"/>
      <c r="B195" s="85" t="s">
        <v>386</v>
      </c>
      <c r="C195" s="205"/>
      <c r="D195" s="11" t="s">
        <v>49</v>
      </c>
      <c r="E195" s="12" t="s">
        <v>280</v>
      </c>
      <c r="F195" s="12" t="s">
        <v>387</v>
      </c>
      <c r="G195" s="12" t="s">
        <v>135</v>
      </c>
      <c r="H195" s="49">
        <v>73000</v>
      </c>
      <c r="I195" s="49">
        <v>57009.78</v>
      </c>
      <c r="J195" s="55"/>
      <c r="K195" s="55"/>
      <c r="L195" s="55"/>
      <c r="M195" s="55"/>
      <c r="N195" s="49"/>
      <c r="O195" s="49"/>
      <c r="P195" s="49"/>
      <c r="Q195" s="49"/>
      <c r="R195" s="49"/>
      <c r="S195" s="49"/>
      <c r="T195" s="45"/>
      <c r="U195" s="152"/>
      <c r="V195" s="152"/>
    </row>
    <row r="196" spans="1:22" s="5" customFormat="1" ht="43.8" customHeight="1">
      <c r="A196" s="156"/>
      <c r="B196" s="85" t="s">
        <v>568</v>
      </c>
      <c r="C196" s="205"/>
      <c r="D196" s="11" t="s">
        <v>49</v>
      </c>
      <c r="E196" s="12" t="s">
        <v>280</v>
      </c>
      <c r="F196" s="12" t="s">
        <v>567</v>
      </c>
      <c r="G196" s="12" t="s">
        <v>135</v>
      </c>
      <c r="H196" s="49"/>
      <c r="I196" s="49"/>
      <c r="J196" s="55">
        <v>0</v>
      </c>
      <c r="K196" s="55">
        <v>0</v>
      </c>
      <c r="L196" s="55">
        <v>0</v>
      </c>
      <c r="M196" s="55">
        <v>0</v>
      </c>
      <c r="N196" s="49">
        <v>3950</v>
      </c>
      <c r="O196" s="49">
        <v>3950</v>
      </c>
      <c r="P196" s="49">
        <v>3950</v>
      </c>
      <c r="Q196" s="49">
        <v>3950</v>
      </c>
      <c r="R196" s="49"/>
      <c r="S196" s="49"/>
      <c r="T196" s="45"/>
      <c r="U196" s="152">
        <f t="shared" si="38"/>
        <v>3.95</v>
      </c>
      <c r="V196" s="152">
        <f t="shared" si="39"/>
        <v>3.95</v>
      </c>
    </row>
    <row r="197" spans="1:22" s="5" customFormat="1" ht="21" customHeight="1">
      <c r="A197" s="156"/>
      <c r="B197" s="160" t="s">
        <v>569</v>
      </c>
      <c r="C197" s="205"/>
      <c r="D197" s="11" t="s">
        <v>49</v>
      </c>
      <c r="E197" s="12" t="s">
        <v>280</v>
      </c>
      <c r="F197" s="12" t="s">
        <v>570</v>
      </c>
      <c r="G197" s="12" t="s">
        <v>135</v>
      </c>
      <c r="H197" s="49"/>
      <c r="I197" s="49"/>
      <c r="J197" s="55">
        <v>0</v>
      </c>
      <c r="K197" s="55">
        <v>0</v>
      </c>
      <c r="L197" s="55">
        <v>0</v>
      </c>
      <c r="M197" s="55">
        <v>0</v>
      </c>
      <c r="N197" s="49">
        <v>6703.1</v>
      </c>
      <c r="O197" s="49">
        <v>6703.1</v>
      </c>
      <c r="P197" s="49">
        <v>6703.1</v>
      </c>
      <c r="Q197" s="49">
        <v>6703.1</v>
      </c>
      <c r="R197" s="49"/>
      <c r="S197" s="49"/>
      <c r="T197" s="45"/>
      <c r="U197" s="152">
        <f t="shared" si="38"/>
        <v>6.7031000000000001</v>
      </c>
      <c r="V197" s="152">
        <f t="shared" si="39"/>
        <v>6.7031000000000001</v>
      </c>
    </row>
    <row r="198" spans="1:22" s="5" customFormat="1" ht="21" customHeight="1">
      <c r="A198" s="156"/>
      <c r="B198" s="162"/>
      <c r="C198" s="205"/>
      <c r="D198" s="11" t="s">
        <v>49</v>
      </c>
      <c r="E198" s="12" t="s">
        <v>280</v>
      </c>
      <c r="F198" s="12" t="s">
        <v>570</v>
      </c>
      <c r="G198" s="12" t="s">
        <v>135</v>
      </c>
      <c r="H198" s="49"/>
      <c r="I198" s="49"/>
      <c r="J198" s="55">
        <v>0</v>
      </c>
      <c r="K198" s="55">
        <v>0</v>
      </c>
      <c r="L198" s="55">
        <v>100000</v>
      </c>
      <c r="M198" s="55">
        <v>100000</v>
      </c>
      <c r="N198" s="49">
        <v>226696.9</v>
      </c>
      <c r="O198" s="49">
        <v>226696.9</v>
      </c>
      <c r="P198" s="49">
        <v>226696.9</v>
      </c>
      <c r="Q198" s="49">
        <v>226696.9</v>
      </c>
      <c r="R198" s="49"/>
      <c r="S198" s="49"/>
      <c r="T198" s="45"/>
      <c r="U198" s="152">
        <f t="shared" si="38"/>
        <v>226.6969</v>
      </c>
      <c r="V198" s="152">
        <f t="shared" si="39"/>
        <v>226.6969</v>
      </c>
    </row>
    <row r="199" spans="1:22" s="5" customFormat="1" ht="54.6" customHeight="1">
      <c r="A199" s="156"/>
      <c r="B199" s="89" t="s">
        <v>572</v>
      </c>
      <c r="C199" s="205"/>
      <c r="D199" s="11" t="s">
        <v>49</v>
      </c>
      <c r="E199" s="12" t="s">
        <v>280</v>
      </c>
      <c r="F199" s="12" t="s">
        <v>571</v>
      </c>
      <c r="G199" s="12" t="s">
        <v>135</v>
      </c>
      <c r="H199" s="49"/>
      <c r="I199" s="49"/>
      <c r="J199" s="55">
        <v>0</v>
      </c>
      <c r="K199" s="55">
        <v>0</v>
      </c>
      <c r="L199" s="55">
        <v>0</v>
      </c>
      <c r="M199" s="55">
        <v>0</v>
      </c>
      <c r="N199" s="49">
        <v>5250</v>
      </c>
      <c r="O199" s="49">
        <v>5250</v>
      </c>
      <c r="P199" s="49">
        <v>5250</v>
      </c>
      <c r="Q199" s="49">
        <v>5250</v>
      </c>
      <c r="R199" s="49"/>
      <c r="S199" s="49"/>
      <c r="T199" s="45"/>
      <c r="U199" s="152">
        <f t="shared" si="38"/>
        <v>5.25</v>
      </c>
      <c r="V199" s="152">
        <f t="shared" si="39"/>
        <v>5.25</v>
      </c>
    </row>
    <row r="200" spans="1:22" s="5" customFormat="1" ht="44.4" customHeight="1">
      <c r="A200" s="156"/>
      <c r="B200" s="85" t="s">
        <v>141</v>
      </c>
      <c r="C200" s="205"/>
      <c r="D200" s="11" t="s">
        <v>49</v>
      </c>
      <c r="E200" s="12" t="s">
        <v>280</v>
      </c>
      <c r="F200" s="12" t="s">
        <v>205</v>
      </c>
      <c r="G200" s="12" t="s">
        <v>135</v>
      </c>
      <c r="H200" s="49">
        <v>4670</v>
      </c>
      <c r="I200" s="49">
        <v>3982.38</v>
      </c>
      <c r="J200" s="63"/>
      <c r="K200" s="63"/>
      <c r="L200" s="55"/>
      <c r="M200" s="63"/>
      <c r="N200" s="49"/>
      <c r="O200" s="49"/>
      <c r="P200" s="49"/>
      <c r="Q200" s="49"/>
      <c r="R200" s="49"/>
      <c r="S200" s="49"/>
      <c r="T200" s="45"/>
      <c r="U200" s="152"/>
      <c r="V200" s="152"/>
    </row>
    <row r="201" spans="1:22" s="5" customFormat="1" ht="27.75" customHeight="1">
      <c r="A201" s="160" t="s">
        <v>388</v>
      </c>
      <c r="B201" s="85"/>
      <c r="C201" s="2" t="s">
        <v>34</v>
      </c>
      <c r="D201" s="11"/>
      <c r="E201" s="11"/>
      <c r="F201" s="11"/>
      <c r="G201" s="11"/>
      <c r="H201" s="49">
        <f>H202</f>
        <v>17348693.800000001</v>
      </c>
      <c r="I201" s="49">
        <f>I202</f>
        <v>17068504.419999998</v>
      </c>
      <c r="J201" s="55">
        <f t="shared" ref="J201:S201" si="44">J202</f>
        <v>5580914.1500000004</v>
      </c>
      <c r="K201" s="55">
        <f t="shared" si="44"/>
        <v>5388794.7600000007</v>
      </c>
      <c r="L201" s="55">
        <f t="shared" si="44"/>
        <v>12286980.020000003</v>
      </c>
      <c r="M201" s="55">
        <f t="shared" si="44"/>
        <v>12197328.07</v>
      </c>
      <c r="N201" s="49">
        <f t="shared" si="44"/>
        <v>19220562.449999999</v>
      </c>
      <c r="O201" s="49">
        <f t="shared" si="44"/>
        <v>19065468.73</v>
      </c>
      <c r="P201" s="49">
        <f t="shared" si="44"/>
        <v>30346854.580000002</v>
      </c>
      <c r="Q201" s="49">
        <f t="shared" si="44"/>
        <v>30193990.82</v>
      </c>
      <c r="R201" s="49">
        <f t="shared" si="44"/>
        <v>25391100</v>
      </c>
      <c r="S201" s="49">
        <f t="shared" si="44"/>
        <v>25391100</v>
      </c>
      <c r="T201" s="45"/>
      <c r="U201" s="152">
        <f t="shared" ref="U201:U264" si="45">P201/1000</f>
        <v>30346.854580000003</v>
      </c>
      <c r="V201" s="152">
        <f t="shared" ref="V201:V264" si="46">Q201/1000</f>
        <v>30193.990819999999</v>
      </c>
    </row>
    <row r="202" spans="1:22" s="5" customFormat="1" ht="38.25" customHeight="1">
      <c r="A202" s="211"/>
      <c r="B202" s="85"/>
      <c r="C202" s="177" t="s">
        <v>47</v>
      </c>
      <c r="D202" s="11"/>
      <c r="E202" s="11"/>
      <c r="F202" s="11"/>
      <c r="G202" s="11"/>
      <c r="H202" s="49">
        <f t="shared" ref="H202:Q202" si="47">SUM(H203:H238)</f>
        <v>17348693.800000001</v>
      </c>
      <c r="I202" s="49">
        <f t="shared" si="47"/>
        <v>17068504.419999998</v>
      </c>
      <c r="J202" s="55">
        <f t="shared" si="47"/>
        <v>5580914.1500000004</v>
      </c>
      <c r="K202" s="55">
        <f t="shared" si="47"/>
        <v>5388794.7600000007</v>
      </c>
      <c r="L202" s="55">
        <f t="shared" si="47"/>
        <v>12286980.020000003</v>
      </c>
      <c r="M202" s="55">
        <f t="shared" si="47"/>
        <v>12197328.07</v>
      </c>
      <c r="N202" s="49">
        <f t="shared" si="47"/>
        <v>19220562.449999999</v>
      </c>
      <c r="O202" s="49">
        <f t="shared" si="47"/>
        <v>19065468.73</v>
      </c>
      <c r="P202" s="49">
        <f t="shared" si="47"/>
        <v>30346854.580000002</v>
      </c>
      <c r="Q202" s="49">
        <f t="shared" si="47"/>
        <v>30193990.82</v>
      </c>
      <c r="R202" s="49">
        <f>SUM(R203:R238)</f>
        <v>25391100</v>
      </c>
      <c r="S202" s="49">
        <f>SUM(S203:S238)</f>
        <v>25391100</v>
      </c>
      <c r="T202" s="45"/>
      <c r="U202" s="152">
        <f t="shared" si="45"/>
        <v>30346.854580000003</v>
      </c>
      <c r="V202" s="152">
        <f t="shared" si="46"/>
        <v>30193.990819999999</v>
      </c>
    </row>
    <row r="203" spans="1:22" s="5" customFormat="1" ht="42.6" customHeight="1">
      <c r="A203" s="211"/>
      <c r="B203" s="177" t="s">
        <v>389</v>
      </c>
      <c r="C203" s="205"/>
      <c r="D203" s="11" t="s">
        <v>49</v>
      </c>
      <c r="E203" s="12" t="s">
        <v>50</v>
      </c>
      <c r="F203" s="12" t="s">
        <v>390</v>
      </c>
      <c r="G203" s="12" t="s">
        <v>334</v>
      </c>
      <c r="H203" s="49">
        <v>135843</v>
      </c>
      <c r="I203" s="49">
        <v>135843</v>
      </c>
      <c r="J203" s="64"/>
      <c r="K203" s="64"/>
      <c r="L203" s="58"/>
      <c r="M203" s="64"/>
      <c r="N203" s="59"/>
      <c r="O203" s="59"/>
      <c r="P203" s="59"/>
      <c r="Q203" s="59"/>
      <c r="R203" s="49"/>
      <c r="S203" s="49"/>
      <c r="T203" s="45"/>
      <c r="U203" s="152"/>
      <c r="V203" s="152"/>
    </row>
    <row r="204" spans="1:22" s="5" customFormat="1" ht="31.5" customHeight="1">
      <c r="A204" s="211"/>
      <c r="B204" s="179"/>
      <c r="C204" s="205"/>
      <c r="D204" s="11" t="s">
        <v>49</v>
      </c>
      <c r="E204" s="12" t="s">
        <v>50</v>
      </c>
      <c r="F204" s="12" t="s">
        <v>390</v>
      </c>
      <c r="G204" s="12" t="s">
        <v>335</v>
      </c>
      <c r="H204" s="49">
        <v>41025</v>
      </c>
      <c r="I204" s="49">
        <v>38610</v>
      </c>
      <c r="J204" s="64"/>
      <c r="K204" s="64"/>
      <c r="L204" s="58"/>
      <c r="M204" s="64"/>
      <c r="N204" s="59"/>
      <c r="O204" s="59"/>
      <c r="P204" s="59"/>
      <c r="Q204" s="59"/>
      <c r="R204" s="49"/>
      <c r="S204" s="49"/>
      <c r="T204" s="45"/>
      <c r="U204" s="152"/>
      <c r="V204" s="152"/>
    </row>
    <row r="205" spans="1:22" s="5" customFormat="1" ht="31.5" customHeight="1">
      <c r="A205" s="211"/>
      <c r="B205" s="207" t="s">
        <v>389</v>
      </c>
      <c r="C205" s="205"/>
      <c r="D205" s="11" t="s">
        <v>49</v>
      </c>
      <c r="E205" s="21" t="s">
        <v>52</v>
      </c>
      <c r="F205" s="12" t="s">
        <v>390</v>
      </c>
      <c r="G205" s="12" t="s">
        <v>334</v>
      </c>
      <c r="H205" s="49"/>
      <c r="I205" s="49"/>
      <c r="J205" s="64">
        <v>131081</v>
      </c>
      <c r="K205" s="64">
        <v>131081</v>
      </c>
      <c r="L205" s="58">
        <v>262160</v>
      </c>
      <c r="M205" s="64">
        <v>262160</v>
      </c>
      <c r="N205" s="59">
        <v>400031.69</v>
      </c>
      <c r="O205" s="59">
        <v>352428.01</v>
      </c>
      <c r="P205" s="59">
        <v>2557008.83</v>
      </c>
      <c r="Q205" s="59">
        <v>2557008.33</v>
      </c>
      <c r="R205" s="49"/>
      <c r="S205" s="49"/>
      <c r="T205" s="45"/>
      <c r="U205" s="152">
        <f t="shared" si="45"/>
        <v>2557.0088300000002</v>
      </c>
      <c r="V205" s="152">
        <f t="shared" si="46"/>
        <v>2557.0083300000001</v>
      </c>
    </row>
    <row r="206" spans="1:22" s="5" customFormat="1" ht="43.5" customHeight="1">
      <c r="A206" s="211"/>
      <c r="B206" s="179"/>
      <c r="C206" s="205"/>
      <c r="D206" s="11" t="s">
        <v>49</v>
      </c>
      <c r="E206" s="21" t="s">
        <v>52</v>
      </c>
      <c r="F206" s="12" t="s">
        <v>390</v>
      </c>
      <c r="G206" s="12" t="s">
        <v>335</v>
      </c>
      <c r="H206" s="49"/>
      <c r="I206" s="49"/>
      <c r="J206" s="64">
        <v>39589</v>
      </c>
      <c r="K206" s="64">
        <v>20523.830000000002</v>
      </c>
      <c r="L206" s="58">
        <v>79174</v>
      </c>
      <c r="M206" s="64">
        <v>79174</v>
      </c>
      <c r="N206" s="59">
        <v>107695.74</v>
      </c>
      <c r="O206" s="59">
        <v>107695.74</v>
      </c>
      <c r="P206" s="59">
        <v>771372.5</v>
      </c>
      <c r="Q206" s="59">
        <v>771372.5</v>
      </c>
      <c r="R206" s="49"/>
      <c r="S206" s="49"/>
      <c r="T206" s="45"/>
      <c r="U206" s="152">
        <f t="shared" si="45"/>
        <v>771.37249999999995</v>
      </c>
      <c r="V206" s="152">
        <f t="shared" si="46"/>
        <v>771.37249999999995</v>
      </c>
    </row>
    <row r="207" spans="1:22" s="5" customFormat="1" ht="28.2" customHeight="1">
      <c r="A207" s="211"/>
      <c r="B207" s="207" t="s">
        <v>574</v>
      </c>
      <c r="C207" s="205"/>
      <c r="D207" s="11" t="s">
        <v>49</v>
      </c>
      <c r="E207" s="21" t="s">
        <v>52</v>
      </c>
      <c r="F207" s="12" t="s">
        <v>573</v>
      </c>
      <c r="G207" s="12" t="s">
        <v>145</v>
      </c>
      <c r="H207" s="49"/>
      <c r="I207" s="49"/>
      <c r="J207" s="64">
        <v>0</v>
      </c>
      <c r="K207" s="64">
        <v>0</v>
      </c>
      <c r="L207" s="58">
        <v>0</v>
      </c>
      <c r="M207" s="64">
        <v>0</v>
      </c>
      <c r="N207" s="59">
        <v>0</v>
      </c>
      <c r="O207" s="59">
        <v>0</v>
      </c>
      <c r="P207" s="59">
        <v>95852</v>
      </c>
      <c r="Q207" s="59">
        <v>95852</v>
      </c>
      <c r="R207" s="49"/>
      <c r="S207" s="49"/>
      <c r="T207" s="45"/>
      <c r="U207" s="152">
        <f t="shared" si="45"/>
        <v>95.852000000000004</v>
      </c>
      <c r="V207" s="152">
        <f t="shared" si="46"/>
        <v>95.852000000000004</v>
      </c>
    </row>
    <row r="208" spans="1:22" s="5" customFormat="1" ht="28.2" customHeight="1">
      <c r="A208" s="211"/>
      <c r="B208" s="179"/>
      <c r="C208" s="205"/>
      <c r="D208" s="11" t="s">
        <v>49</v>
      </c>
      <c r="E208" s="21" t="s">
        <v>52</v>
      </c>
      <c r="F208" s="12" t="s">
        <v>573</v>
      </c>
      <c r="G208" s="12" t="s">
        <v>395</v>
      </c>
      <c r="H208" s="49"/>
      <c r="I208" s="49"/>
      <c r="J208" s="64">
        <v>0</v>
      </c>
      <c r="K208" s="64">
        <v>0</v>
      </c>
      <c r="L208" s="58">
        <v>0</v>
      </c>
      <c r="M208" s="64">
        <v>0</v>
      </c>
      <c r="N208" s="59">
        <v>0</v>
      </c>
      <c r="O208" s="59">
        <v>0</v>
      </c>
      <c r="P208" s="59">
        <v>28948</v>
      </c>
      <c r="Q208" s="59">
        <v>28948</v>
      </c>
      <c r="R208" s="49"/>
      <c r="S208" s="49"/>
      <c r="T208" s="45"/>
      <c r="U208" s="152">
        <f t="shared" si="45"/>
        <v>28.948</v>
      </c>
      <c r="V208" s="152">
        <f t="shared" si="46"/>
        <v>28.948</v>
      </c>
    </row>
    <row r="209" spans="1:22" s="5" customFormat="1" ht="28.8" customHeight="1">
      <c r="A209" s="211"/>
      <c r="B209" s="207" t="s">
        <v>524</v>
      </c>
      <c r="C209" s="205"/>
      <c r="D209" s="11" t="s">
        <v>49</v>
      </c>
      <c r="E209" s="12" t="s">
        <v>52</v>
      </c>
      <c r="F209" s="12" t="s">
        <v>523</v>
      </c>
      <c r="G209" s="12" t="s">
        <v>334</v>
      </c>
      <c r="H209" s="49"/>
      <c r="I209" s="49"/>
      <c r="J209" s="64">
        <v>29991</v>
      </c>
      <c r="K209" s="64">
        <v>18379.830000000002</v>
      </c>
      <c r="L209" s="58">
        <v>59981</v>
      </c>
      <c r="M209" s="64">
        <v>49984.92</v>
      </c>
      <c r="N209" s="59">
        <v>89969</v>
      </c>
      <c r="O209" s="59">
        <v>79973</v>
      </c>
      <c r="P209" s="59">
        <v>119957</v>
      </c>
      <c r="Q209" s="59">
        <v>119957</v>
      </c>
      <c r="R209" s="49"/>
      <c r="S209" s="49"/>
      <c r="T209" s="45"/>
      <c r="U209" s="152">
        <f t="shared" si="45"/>
        <v>119.95699999999999</v>
      </c>
      <c r="V209" s="152">
        <f t="shared" si="46"/>
        <v>119.95699999999999</v>
      </c>
    </row>
    <row r="210" spans="1:22" s="5" customFormat="1" ht="28.8" customHeight="1">
      <c r="A210" s="211"/>
      <c r="B210" s="179"/>
      <c r="C210" s="205"/>
      <c r="D210" s="11" t="s">
        <v>49</v>
      </c>
      <c r="E210" s="12" t="s">
        <v>52</v>
      </c>
      <c r="F210" s="12" t="s">
        <v>523</v>
      </c>
      <c r="G210" s="12" t="s">
        <v>335</v>
      </c>
      <c r="H210" s="49"/>
      <c r="I210" s="49"/>
      <c r="J210" s="64">
        <v>9057</v>
      </c>
      <c r="K210" s="64">
        <v>0</v>
      </c>
      <c r="L210" s="58">
        <v>18114</v>
      </c>
      <c r="M210" s="64">
        <v>15095</v>
      </c>
      <c r="N210" s="59">
        <v>27171</v>
      </c>
      <c r="O210" s="59">
        <v>24152</v>
      </c>
      <c r="P210" s="59">
        <v>36227</v>
      </c>
      <c r="Q210" s="59">
        <v>36227</v>
      </c>
      <c r="R210" s="49"/>
      <c r="S210" s="49"/>
      <c r="T210" s="45"/>
      <c r="U210" s="152">
        <f t="shared" si="45"/>
        <v>36.226999999999997</v>
      </c>
      <c r="V210" s="152">
        <f t="shared" si="46"/>
        <v>36.226999999999997</v>
      </c>
    </row>
    <row r="211" spans="1:22" s="5" customFormat="1" ht="28.8" customHeight="1">
      <c r="A211" s="211"/>
      <c r="B211" s="207" t="s">
        <v>526</v>
      </c>
      <c r="C211" s="205"/>
      <c r="D211" s="11" t="s">
        <v>49</v>
      </c>
      <c r="E211" s="12" t="s">
        <v>52</v>
      </c>
      <c r="F211" s="12" t="s">
        <v>525</v>
      </c>
      <c r="G211" s="12" t="s">
        <v>145</v>
      </c>
      <c r="H211" s="49"/>
      <c r="I211" s="49"/>
      <c r="J211" s="64">
        <v>13818</v>
      </c>
      <c r="K211" s="64">
        <v>0</v>
      </c>
      <c r="L211" s="58">
        <v>27639</v>
      </c>
      <c r="M211" s="64">
        <v>23031</v>
      </c>
      <c r="N211" s="59">
        <v>41466</v>
      </c>
      <c r="O211" s="59">
        <v>36858</v>
      </c>
      <c r="P211" s="59">
        <v>55300</v>
      </c>
      <c r="Q211" s="59">
        <v>55300</v>
      </c>
      <c r="R211" s="49"/>
      <c r="S211" s="49"/>
      <c r="T211" s="45"/>
      <c r="U211" s="152">
        <f t="shared" si="45"/>
        <v>55.3</v>
      </c>
      <c r="V211" s="152">
        <f t="shared" si="46"/>
        <v>55.3</v>
      </c>
    </row>
    <row r="212" spans="1:22" s="5" customFormat="1" ht="28.8" customHeight="1">
      <c r="A212" s="211"/>
      <c r="B212" s="179"/>
      <c r="C212" s="205"/>
      <c r="D212" s="11" t="s">
        <v>49</v>
      </c>
      <c r="E212" s="12" t="s">
        <v>52</v>
      </c>
      <c r="F212" s="12" t="s">
        <v>525</v>
      </c>
      <c r="G212" s="12" t="s">
        <v>395</v>
      </c>
      <c r="H212" s="49"/>
      <c r="I212" s="49"/>
      <c r="J212" s="64">
        <v>4176</v>
      </c>
      <c r="K212" s="64">
        <v>0</v>
      </c>
      <c r="L212" s="58">
        <v>8351</v>
      </c>
      <c r="M212" s="64">
        <v>6959</v>
      </c>
      <c r="N212" s="59">
        <v>12526</v>
      </c>
      <c r="O212" s="59">
        <v>11134</v>
      </c>
      <c r="P212" s="59">
        <v>16700</v>
      </c>
      <c r="Q212" s="59">
        <v>16700</v>
      </c>
      <c r="R212" s="49"/>
      <c r="S212" s="49"/>
      <c r="T212" s="45"/>
      <c r="U212" s="152">
        <f t="shared" si="45"/>
        <v>16.7</v>
      </c>
      <c r="V212" s="152">
        <f t="shared" si="46"/>
        <v>16.7</v>
      </c>
    </row>
    <row r="213" spans="1:22" s="5" customFormat="1" ht="46.2" customHeight="1">
      <c r="A213" s="211"/>
      <c r="B213" s="81" t="s">
        <v>391</v>
      </c>
      <c r="C213" s="205"/>
      <c r="D213" s="11" t="s">
        <v>49</v>
      </c>
      <c r="E213" s="12" t="s">
        <v>70</v>
      </c>
      <c r="F213" s="12" t="s">
        <v>392</v>
      </c>
      <c r="G213" s="21" t="s">
        <v>140</v>
      </c>
      <c r="H213" s="49">
        <v>2940000</v>
      </c>
      <c r="I213" s="49">
        <v>2864650</v>
      </c>
      <c r="J213" s="55"/>
      <c r="K213" s="55"/>
      <c r="L213" s="55"/>
      <c r="M213" s="55"/>
      <c r="N213" s="49"/>
      <c r="O213" s="49"/>
      <c r="P213" s="49"/>
      <c r="Q213" s="49"/>
      <c r="R213" s="49"/>
      <c r="S213" s="49"/>
      <c r="T213" s="45"/>
      <c r="U213" s="152"/>
      <c r="V213" s="152"/>
    </row>
    <row r="214" spans="1:22" s="5" customFormat="1" ht="13.8" customHeight="1">
      <c r="A214" s="211"/>
      <c r="B214" s="177" t="s">
        <v>393</v>
      </c>
      <c r="C214" s="205"/>
      <c r="D214" s="11" t="s">
        <v>49</v>
      </c>
      <c r="E214" s="12" t="s">
        <v>52</v>
      </c>
      <c r="F214" s="12" t="s">
        <v>206</v>
      </c>
      <c r="G214" s="21" t="s">
        <v>145</v>
      </c>
      <c r="H214" s="49">
        <v>1400154</v>
      </c>
      <c r="I214" s="49">
        <v>1400153.62</v>
      </c>
      <c r="J214" s="64">
        <v>273405.89</v>
      </c>
      <c r="K214" s="64">
        <v>273355.87</v>
      </c>
      <c r="L214" s="58">
        <v>646383.72</v>
      </c>
      <c r="M214" s="64">
        <v>646383.72</v>
      </c>
      <c r="N214" s="59">
        <v>993412.42999999993</v>
      </c>
      <c r="O214" s="59">
        <v>990068.35</v>
      </c>
      <c r="P214" s="59">
        <v>1383200</v>
      </c>
      <c r="Q214" s="59">
        <v>1383200</v>
      </c>
      <c r="R214" s="49">
        <v>1383200</v>
      </c>
      <c r="S214" s="49">
        <v>1383200</v>
      </c>
      <c r="T214" s="45"/>
      <c r="U214" s="152">
        <f t="shared" si="45"/>
        <v>1383.2</v>
      </c>
      <c r="V214" s="152">
        <f t="shared" si="46"/>
        <v>1383.2</v>
      </c>
    </row>
    <row r="215" spans="1:22" s="5" customFormat="1" ht="13.8" customHeight="1">
      <c r="A215" s="211"/>
      <c r="B215" s="205"/>
      <c r="C215" s="205"/>
      <c r="D215" s="11" t="s">
        <v>49</v>
      </c>
      <c r="E215" s="12" t="s">
        <v>52</v>
      </c>
      <c r="F215" s="12" t="s">
        <v>206</v>
      </c>
      <c r="G215" s="12" t="s">
        <v>394</v>
      </c>
      <c r="H215" s="49">
        <v>73600</v>
      </c>
      <c r="I215" s="49">
        <v>73594.100000000006</v>
      </c>
      <c r="J215" s="64">
        <v>16700</v>
      </c>
      <c r="K215" s="64">
        <v>16700</v>
      </c>
      <c r="L215" s="58">
        <v>43000</v>
      </c>
      <c r="M215" s="64">
        <v>43000</v>
      </c>
      <c r="N215" s="59">
        <v>57000</v>
      </c>
      <c r="O215" s="59">
        <v>50033.5</v>
      </c>
      <c r="P215" s="59">
        <v>73600</v>
      </c>
      <c r="Q215" s="59">
        <v>73600</v>
      </c>
      <c r="R215" s="49">
        <v>73600</v>
      </c>
      <c r="S215" s="49">
        <v>73600</v>
      </c>
      <c r="T215" s="45"/>
      <c r="U215" s="152">
        <f t="shared" si="45"/>
        <v>73.599999999999994</v>
      </c>
      <c r="V215" s="152">
        <f t="shared" si="46"/>
        <v>73.599999999999994</v>
      </c>
    </row>
    <row r="216" spans="1:22" s="5" customFormat="1" ht="13.8" customHeight="1">
      <c r="A216" s="211"/>
      <c r="B216" s="205"/>
      <c r="C216" s="205"/>
      <c r="D216" s="11" t="s">
        <v>49</v>
      </c>
      <c r="E216" s="12" t="s">
        <v>52</v>
      </c>
      <c r="F216" s="12" t="s">
        <v>206</v>
      </c>
      <c r="G216" s="12" t="s">
        <v>395</v>
      </c>
      <c r="H216" s="49">
        <v>422858</v>
      </c>
      <c r="I216" s="49">
        <v>422793.21</v>
      </c>
      <c r="J216" s="64">
        <v>67622.59</v>
      </c>
      <c r="K216" s="64">
        <v>67622.59</v>
      </c>
      <c r="L216" s="58">
        <v>168259</v>
      </c>
      <c r="M216" s="64">
        <v>168259</v>
      </c>
      <c r="N216" s="59">
        <v>276820.5</v>
      </c>
      <c r="O216" s="59">
        <v>276815.01</v>
      </c>
      <c r="P216" s="59">
        <v>417726</v>
      </c>
      <c r="Q216" s="59">
        <v>415936.8</v>
      </c>
      <c r="R216" s="49">
        <v>417726</v>
      </c>
      <c r="S216" s="49">
        <v>417726</v>
      </c>
      <c r="T216" s="45"/>
      <c r="U216" s="152">
        <f t="shared" si="45"/>
        <v>417.726</v>
      </c>
      <c r="V216" s="152">
        <f t="shared" si="46"/>
        <v>415.93680000000001</v>
      </c>
    </row>
    <row r="217" spans="1:22" s="5" customFormat="1" ht="13.8" customHeight="1">
      <c r="A217" s="211"/>
      <c r="B217" s="205"/>
      <c r="C217" s="205"/>
      <c r="D217" s="11" t="s">
        <v>49</v>
      </c>
      <c r="E217" s="12" t="s">
        <v>52</v>
      </c>
      <c r="F217" s="12" t="s">
        <v>206</v>
      </c>
      <c r="G217" s="12" t="s">
        <v>146</v>
      </c>
      <c r="H217" s="49"/>
      <c r="I217" s="49"/>
      <c r="J217" s="64">
        <v>0</v>
      </c>
      <c r="K217" s="64">
        <v>0</v>
      </c>
      <c r="L217" s="58">
        <v>0</v>
      </c>
      <c r="M217" s="64">
        <v>0</v>
      </c>
      <c r="N217" s="59">
        <v>120.92</v>
      </c>
      <c r="O217" s="59">
        <v>120.92</v>
      </c>
      <c r="P217" s="59">
        <v>120.92</v>
      </c>
      <c r="Q217" s="59">
        <v>120.92</v>
      </c>
      <c r="R217" s="49"/>
      <c r="S217" s="49"/>
      <c r="T217" s="45"/>
      <c r="U217" s="152">
        <f t="shared" si="45"/>
        <v>0.12092</v>
      </c>
      <c r="V217" s="152">
        <f t="shared" si="46"/>
        <v>0.12092</v>
      </c>
    </row>
    <row r="218" spans="1:22" s="5" customFormat="1" ht="13.8" customHeight="1">
      <c r="A218" s="211"/>
      <c r="B218" s="208"/>
      <c r="C218" s="205"/>
      <c r="D218" s="11" t="s">
        <v>49</v>
      </c>
      <c r="E218" s="12" t="s">
        <v>52</v>
      </c>
      <c r="F218" s="12" t="s">
        <v>206</v>
      </c>
      <c r="G218" s="21" t="s">
        <v>140</v>
      </c>
      <c r="H218" s="49">
        <v>98071</v>
      </c>
      <c r="I218" s="49">
        <v>70024.350000000006</v>
      </c>
      <c r="J218" s="64">
        <v>22140</v>
      </c>
      <c r="K218" s="64">
        <v>17024.75</v>
      </c>
      <c r="L218" s="58">
        <v>45209.93</v>
      </c>
      <c r="M218" s="64">
        <v>33269.9</v>
      </c>
      <c r="N218" s="59">
        <v>59178.99</v>
      </c>
      <c r="O218" s="59">
        <v>55061.490000000005</v>
      </c>
      <c r="P218" s="59">
        <v>84489.08</v>
      </c>
      <c r="Q218" s="59">
        <v>77055</v>
      </c>
      <c r="R218" s="49">
        <v>86710</v>
      </c>
      <c r="S218" s="49">
        <v>86710</v>
      </c>
      <c r="T218" s="45"/>
      <c r="U218" s="152">
        <f t="shared" si="45"/>
        <v>84.489080000000001</v>
      </c>
      <c r="V218" s="152">
        <f t="shared" si="46"/>
        <v>77.055000000000007</v>
      </c>
    </row>
    <row r="219" spans="1:22" s="5" customFormat="1" ht="21.75" customHeight="1">
      <c r="A219" s="211"/>
      <c r="B219" s="177" t="s">
        <v>396</v>
      </c>
      <c r="C219" s="205"/>
      <c r="D219" s="11" t="s">
        <v>49</v>
      </c>
      <c r="E219" s="12" t="s">
        <v>50</v>
      </c>
      <c r="F219" s="12" t="s">
        <v>207</v>
      </c>
      <c r="G219" s="12" t="s">
        <v>334</v>
      </c>
      <c r="H219" s="49">
        <v>5423443.4800000004</v>
      </c>
      <c r="I219" s="49">
        <v>5423443.4800000004</v>
      </c>
      <c r="J219" s="64"/>
      <c r="K219" s="64"/>
      <c r="L219" s="58"/>
      <c r="M219" s="64"/>
      <c r="N219" s="59"/>
      <c r="O219" s="59"/>
      <c r="P219" s="59"/>
      <c r="Q219" s="59"/>
      <c r="R219" s="49"/>
      <c r="S219" s="49"/>
      <c r="T219" s="45"/>
      <c r="U219" s="152"/>
      <c r="V219" s="152"/>
    </row>
    <row r="220" spans="1:22" s="5" customFormat="1" ht="16.5" customHeight="1">
      <c r="A220" s="211"/>
      <c r="B220" s="205"/>
      <c r="C220" s="205"/>
      <c r="D220" s="11" t="s">
        <v>49</v>
      </c>
      <c r="E220" s="12" t="s">
        <v>50</v>
      </c>
      <c r="F220" s="12" t="s">
        <v>207</v>
      </c>
      <c r="G220" s="12" t="s">
        <v>268</v>
      </c>
      <c r="H220" s="49">
        <v>135000</v>
      </c>
      <c r="I220" s="49">
        <v>134866.29</v>
      </c>
      <c r="J220" s="64"/>
      <c r="K220" s="64"/>
      <c r="L220" s="58"/>
      <c r="M220" s="64"/>
      <c r="N220" s="59"/>
      <c r="O220" s="59"/>
      <c r="P220" s="59"/>
      <c r="Q220" s="59"/>
      <c r="R220" s="49"/>
      <c r="S220" s="49"/>
      <c r="T220" s="45"/>
      <c r="U220" s="152"/>
      <c r="V220" s="152"/>
    </row>
    <row r="221" spans="1:22" s="5" customFormat="1" ht="21" customHeight="1">
      <c r="A221" s="211"/>
      <c r="B221" s="205"/>
      <c r="C221" s="205"/>
      <c r="D221" s="11" t="s">
        <v>49</v>
      </c>
      <c r="E221" s="12" t="s">
        <v>50</v>
      </c>
      <c r="F221" s="12" t="s">
        <v>207</v>
      </c>
      <c r="G221" s="12" t="s">
        <v>335</v>
      </c>
      <c r="H221" s="49">
        <v>1701088.32</v>
      </c>
      <c r="I221" s="49">
        <v>1698824.76</v>
      </c>
      <c r="J221" s="58"/>
      <c r="K221" s="58"/>
      <c r="L221" s="58"/>
      <c r="M221" s="58"/>
      <c r="N221" s="59"/>
      <c r="O221" s="59"/>
      <c r="P221" s="59"/>
      <c r="Q221" s="59"/>
      <c r="R221" s="49"/>
      <c r="S221" s="49"/>
      <c r="T221" s="45"/>
      <c r="U221" s="152"/>
      <c r="V221" s="152"/>
    </row>
    <row r="222" spans="1:22" s="5" customFormat="1" ht="18.75" customHeight="1">
      <c r="A222" s="211"/>
      <c r="B222" s="205"/>
      <c r="C222" s="205"/>
      <c r="D222" s="11" t="s">
        <v>49</v>
      </c>
      <c r="E222" s="12" t="s">
        <v>50</v>
      </c>
      <c r="F222" s="12" t="s">
        <v>207</v>
      </c>
      <c r="G222" s="12" t="s">
        <v>140</v>
      </c>
      <c r="H222" s="49">
        <v>1656592</v>
      </c>
      <c r="I222" s="49">
        <v>1620664.42</v>
      </c>
      <c r="J222" s="58"/>
      <c r="K222" s="58"/>
      <c r="L222" s="58"/>
      <c r="M222" s="58"/>
      <c r="N222" s="59"/>
      <c r="O222" s="59"/>
      <c r="P222" s="59"/>
      <c r="Q222" s="59"/>
      <c r="R222" s="49"/>
      <c r="S222" s="49"/>
      <c r="T222" s="45"/>
      <c r="U222" s="152"/>
      <c r="V222" s="152"/>
    </row>
    <row r="223" spans="1:22" s="5" customFormat="1" ht="18.75" customHeight="1">
      <c r="A223" s="211"/>
      <c r="B223" s="205"/>
      <c r="C223" s="205"/>
      <c r="D223" s="11" t="s">
        <v>49</v>
      </c>
      <c r="E223" s="12" t="s">
        <v>50</v>
      </c>
      <c r="F223" s="12" t="s">
        <v>207</v>
      </c>
      <c r="G223" s="12" t="s">
        <v>266</v>
      </c>
      <c r="H223" s="49">
        <v>1000</v>
      </c>
      <c r="I223" s="49">
        <v>900</v>
      </c>
      <c r="J223" s="58"/>
      <c r="K223" s="58"/>
      <c r="L223" s="58"/>
      <c r="M223" s="58"/>
      <c r="N223" s="59"/>
      <c r="O223" s="59"/>
      <c r="P223" s="59"/>
      <c r="Q223" s="59"/>
      <c r="R223" s="49"/>
      <c r="S223" s="49"/>
      <c r="T223" s="45"/>
      <c r="U223" s="152"/>
      <c r="V223" s="152"/>
    </row>
    <row r="224" spans="1:22" s="5" customFormat="1" ht="16.5" customHeight="1">
      <c r="A224" s="211"/>
      <c r="B224" s="205"/>
      <c r="C224" s="205"/>
      <c r="D224" s="11" t="s">
        <v>49</v>
      </c>
      <c r="E224" s="12" t="s">
        <v>52</v>
      </c>
      <c r="F224" s="12" t="s">
        <v>207</v>
      </c>
      <c r="G224" s="12" t="s">
        <v>334</v>
      </c>
      <c r="H224" s="49">
        <v>1700580</v>
      </c>
      <c r="I224" s="49">
        <v>1700539.35</v>
      </c>
      <c r="J224" s="64">
        <v>3465739.31</v>
      </c>
      <c r="K224" s="64">
        <v>3425514.98</v>
      </c>
      <c r="L224" s="58">
        <v>7582514.0500000007</v>
      </c>
      <c r="M224" s="64">
        <v>7547061.9800000004</v>
      </c>
      <c r="N224" s="59">
        <v>11751325.65</v>
      </c>
      <c r="O224" s="59">
        <v>11750646.09</v>
      </c>
      <c r="P224" s="59">
        <v>16523918.279999999</v>
      </c>
      <c r="Q224" s="59">
        <v>16471918.98</v>
      </c>
      <c r="R224" s="49">
        <v>15867363</v>
      </c>
      <c r="S224" s="49">
        <v>15867363</v>
      </c>
      <c r="T224" s="45"/>
      <c r="U224" s="152">
        <f t="shared" si="45"/>
        <v>16523.918279999998</v>
      </c>
      <c r="V224" s="152">
        <f t="shared" si="46"/>
        <v>16471.918980000002</v>
      </c>
    </row>
    <row r="225" spans="1:22" s="5" customFormat="1" ht="16.5" customHeight="1">
      <c r="A225" s="211"/>
      <c r="B225" s="205"/>
      <c r="C225" s="205"/>
      <c r="D225" s="11" t="s">
        <v>49</v>
      </c>
      <c r="E225" s="12" t="s">
        <v>52</v>
      </c>
      <c r="F225" s="12" t="s">
        <v>207</v>
      </c>
      <c r="G225" s="12" t="s">
        <v>268</v>
      </c>
      <c r="H225" s="49">
        <v>14200</v>
      </c>
      <c r="I225" s="49">
        <v>14002.43</v>
      </c>
      <c r="J225" s="64">
        <v>22500</v>
      </c>
      <c r="K225" s="64">
        <v>22487.42</v>
      </c>
      <c r="L225" s="58">
        <v>59450</v>
      </c>
      <c r="M225" s="64">
        <v>59046.45</v>
      </c>
      <c r="N225" s="59">
        <v>101250</v>
      </c>
      <c r="O225" s="59">
        <v>101250</v>
      </c>
      <c r="P225" s="59">
        <v>135000</v>
      </c>
      <c r="Q225" s="59">
        <v>134606.45000000001</v>
      </c>
      <c r="R225" s="49">
        <v>135000</v>
      </c>
      <c r="S225" s="49">
        <v>135000</v>
      </c>
      <c r="T225" s="45"/>
      <c r="U225" s="152">
        <f t="shared" si="45"/>
        <v>135</v>
      </c>
      <c r="V225" s="152">
        <f t="shared" si="46"/>
        <v>134.60645000000002</v>
      </c>
    </row>
    <row r="226" spans="1:22" s="5" customFormat="1" ht="18.75" customHeight="1">
      <c r="A226" s="211"/>
      <c r="B226" s="205"/>
      <c r="C226" s="205"/>
      <c r="D226" s="11" t="s">
        <v>49</v>
      </c>
      <c r="E226" s="12" t="s">
        <v>52</v>
      </c>
      <c r="F226" s="12" t="s">
        <v>207</v>
      </c>
      <c r="G226" s="12" t="s">
        <v>335</v>
      </c>
      <c r="H226" s="49">
        <v>513575</v>
      </c>
      <c r="I226" s="49">
        <v>512388.32</v>
      </c>
      <c r="J226" s="64">
        <v>876288.36</v>
      </c>
      <c r="K226" s="64">
        <v>831103.17</v>
      </c>
      <c r="L226" s="58">
        <v>2063715.38</v>
      </c>
      <c r="M226" s="64">
        <v>2048735.65</v>
      </c>
      <c r="N226" s="59">
        <v>3268213.63</v>
      </c>
      <c r="O226" s="59">
        <v>3256442.02</v>
      </c>
      <c r="P226" s="59">
        <v>4935457.67</v>
      </c>
      <c r="Q226" s="59">
        <v>4935457.67</v>
      </c>
      <c r="R226" s="49">
        <v>4791944</v>
      </c>
      <c r="S226" s="49">
        <v>4791944</v>
      </c>
      <c r="T226" s="45"/>
      <c r="U226" s="152">
        <f t="shared" si="45"/>
        <v>4935.4576699999998</v>
      </c>
      <c r="V226" s="152">
        <f t="shared" si="46"/>
        <v>4935.4576699999998</v>
      </c>
    </row>
    <row r="227" spans="1:22" s="5" customFormat="1" ht="18" customHeight="1">
      <c r="A227" s="211"/>
      <c r="B227" s="205"/>
      <c r="C227" s="205"/>
      <c r="D227" s="11" t="s">
        <v>49</v>
      </c>
      <c r="E227" s="12" t="s">
        <v>52</v>
      </c>
      <c r="F227" s="12" t="s">
        <v>207</v>
      </c>
      <c r="G227" s="12" t="s">
        <v>140</v>
      </c>
      <c r="H227" s="49">
        <v>454806</v>
      </c>
      <c r="I227" s="49">
        <v>358349.09</v>
      </c>
      <c r="J227" s="64">
        <v>505251</v>
      </c>
      <c r="K227" s="64">
        <v>461446.32</v>
      </c>
      <c r="L227" s="58">
        <v>1061165.48</v>
      </c>
      <c r="M227" s="64">
        <v>1053303.99</v>
      </c>
      <c r="N227" s="59">
        <v>1790084.29</v>
      </c>
      <c r="O227" s="59">
        <v>1731954.26</v>
      </c>
      <c r="P227" s="59">
        <v>2487671.2999999998</v>
      </c>
      <c r="Q227" s="59">
        <v>2397384.17</v>
      </c>
      <c r="R227" s="49">
        <v>2126557</v>
      </c>
      <c r="S227" s="49">
        <v>2126557</v>
      </c>
      <c r="T227" s="45"/>
      <c r="U227" s="152">
        <f t="shared" si="45"/>
        <v>2487.6713</v>
      </c>
      <c r="V227" s="152">
        <f t="shared" si="46"/>
        <v>2397.3841699999998</v>
      </c>
    </row>
    <row r="228" spans="1:22" s="5" customFormat="1" ht="16.2" customHeight="1">
      <c r="A228" s="211"/>
      <c r="B228" s="208"/>
      <c r="C228" s="205"/>
      <c r="D228" s="11" t="s">
        <v>49</v>
      </c>
      <c r="E228" s="12" t="s">
        <v>52</v>
      </c>
      <c r="F228" s="12" t="s">
        <v>207</v>
      </c>
      <c r="G228" s="12" t="s">
        <v>266</v>
      </c>
      <c r="H228" s="49">
        <v>3000</v>
      </c>
      <c r="I228" s="49">
        <v>0</v>
      </c>
      <c r="J228" s="64">
        <v>5705</v>
      </c>
      <c r="K228" s="64">
        <v>5705</v>
      </c>
      <c r="L228" s="58">
        <v>5705</v>
      </c>
      <c r="M228" s="64">
        <v>5705</v>
      </c>
      <c r="N228" s="59">
        <v>8610.91</v>
      </c>
      <c r="O228" s="59">
        <v>6363</v>
      </c>
      <c r="P228" s="59">
        <v>13436</v>
      </c>
      <c r="Q228" s="59">
        <v>13436</v>
      </c>
      <c r="R228" s="49">
        <v>9000</v>
      </c>
      <c r="S228" s="49">
        <v>9000</v>
      </c>
      <c r="T228" s="45"/>
      <c r="U228" s="152">
        <f t="shared" si="45"/>
        <v>13.436</v>
      </c>
      <c r="V228" s="152">
        <f t="shared" si="46"/>
        <v>13.436</v>
      </c>
    </row>
    <row r="229" spans="1:22" s="5" customFormat="1" ht="54.75" customHeight="1">
      <c r="A229" s="211"/>
      <c r="B229" s="83" t="s">
        <v>528</v>
      </c>
      <c r="C229" s="205"/>
      <c r="D229" s="11" t="s">
        <v>49</v>
      </c>
      <c r="E229" s="12" t="s">
        <v>70</v>
      </c>
      <c r="F229" s="12" t="s">
        <v>527</v>
      </c>
      <c r="G229" s="12" t="s">
        <v>140</v>
      </c>
      <c r="H229" s="49"/>
      <c r="I229" s="49"/>
      <c r="J229" s="64">
        <v>68000</v>
      </c>
      <c r="K229" s="64">
        <v>68000</v>
      </c>
      <c r="L229" s="58">
        <v>68000</v>
      </c>
      <c r="M229" s="64">
        <v>68000</v>
      </c>
      <c r="N229" s="59">
        <v>68000</v>
      </c>
      <c r="O229" s="59">
        <v>68000</v>
      </c>
      <c r="P229" s="59">
        <v>68000</v>
      </c>
      <c r="Q229" s="59">
        <v>68000</v>
      </c>
      <c r="R229" s="49"/>
      <c r="S229" s="49"/>
      <c r="T229" s="45"/>
      <c r="U229" s="152">
        <f t="shared" si="45"/>
        <v>68</v>
      </c>
      <c r="V229" s="152">
        <f t="shared" si="46"/>
        <v>68</v>
      </c>
    </row>
    <row r="230" spans="1:22" s="5" customFormat="1" ht="22.5" customHeight="1">
      <c r="A230" s="203"/>
      <c r="B230" s="177" t="s">
        <v>307</v>
      </c>
      <c r="C230" s="213"/>
      <c r="D230" s="11" t="s">
        <v>49</v>
      </c>
      <c r="E230" s="12" t="s">
        <v>50</v>
      </c>
      <c r="F230" s="12" t="s">
        <v>397</v>
      </c>
      <c r="G230" s="12" t="s">
        <v>334</v>
      </c>
      <c r="H230" s="49">
        <v>110490</v>
      </c>
      <c r="I230" s="49">
        <v>110490</v>
      </c>
      <c r="J230" s="58"/>
      <c r="K230" s="58"/>
      <c r="L230" s="58"/>
      <c r="M230" s="58"/>
      <c r="N230" s="59"/>
      <c r="O230" s="59"/>
      <c r="P230" s="59"/>
      <c r="Q230" s="59"/>
      <c r="R230" s="49"/>
      <c r="S230" s="49"/>
      <c r="T230" s="45"/>
      <c r="U230" s="152"/>
      <c r="V230" s="152"/>
    </row>
    <row r="231" spans="1:22" s="5" customFormat="1" ht="49.8" customHeight="1">
      <c r="A231" s="203"/>
      <c r="B231" s="179"/>
      <c r="C231" s="213"/>
      <c r="D231" s="11" t="s">
        <v>49</v>
      </c>
      <c r="E231" s="12" t="s">
        <v>50</v>
      </c>
      <c r="F231" s="12" t="s">
        <v>397</v>
      </c>
      <c r="G231" s="12" t="s">
        <v>335</v>
      </c>
      <c r="H231" s="49">
        <v>33368</v>
      </c>
      <c r="I231" s="49">
        <v>33368</v>
      </c>
      <c r="J231" s="58"/>
      <c r="K231" s="58"/>
      <c r="L231" s="58"/>
      <c r="M231" s="58"/>
      <c r="N231" s="59"/>
      <c r="O231" s="59"/>
      <c r="P231" s="59"/>
      <c r="Q231" s="59"/>
      <c r="R231" s="49"/>
      <c r="S231" s="49"/>
      <c r="T231" s="45"/>
      <c r="U231" s="152"/>
      <c r="V231" s="152"/>
    </row>
    <row r="232" spans="1:22" s="5" customFormat="1" ht="14.4" customHeight="1">
      <c r="A232" s="203"/>
      <c r="B232" s="177" t="s">
        <v>396</v>
      </c>
      <c r="C232" s="213"/>
      <c r="D232" s="11" t="s">
        <v>49</v>
      </c>
      <c r="E232" s="12" t="s">
        <v>50</v>
      </c>
      <c r="F232" s="12" t="s">
        <v>267</v>
      </c>
      <c r="G232" s="12" t="s">
        <v>140</v>
      </c>
      <c r="H232" s="49">
        <v>375000</v>
      </c>
      <c r="I232" s="49">
        <v>370000</v>
      </c>
      <c r="J232" s="58"/>
      <c r="K232" s="58"/>
      <c r="L232" s="58"/>
      <c r="M232" s="58"/>
      <c r="N232" s="59"/>
      <c r="O232" s="59"/>
      <c r="P232" s="59"/>
      <c r="Q232" s="59"/>
      <c r="R232" s="49"/>
      <c r="S232" s="49"/>
      <c r="T232" s="45"/>
      <c r="U232" s="152"/>
      <c r="V232" s="152"/>
    </row>
    <row r="233" spans="1:22" s="5" customFormat="1" ht="14.4" customHeight="1">
      <c r="A233" s="203"/>
      <c r="B233" s="178"/>
      <c r="C233" s="213"/>
      <c r="D233" s="11" t="s">
        <v>49</v>
      </c>
      <c r="E233" s="12" t="s">
        <v>50</v>
      </c>
      <c r="F233" s="12" t="s">
        <v>267</v>
      </c>
      <c r="G233" s="12" t="s">
        <v>146</v>
      </c>
      <c r="H233" s="49">
        <v>55000</v>
      </c>
      <c r="I233" s="49">
        <v>55000</v>
      </c>
      <c r="J233" s="58"/>
      <c r="K233" s="58"/>
      <c r="L233" s="58"/>
      <c r="M233" s="58"/>
      <c r="N233" s="59"/>
      <c r="O233" s="59"/>
      <c r="P233" s="59"/>
      <c r="Q233" s="59"/>
      <c r="R233" s="49"/>
      <c r="S233" s="49"/>
      <c r="T233" s="45"/>
      <c r="U233" s="152"/>
      <c r="V233" s="152"/>
    </row>
    <row r="234" spans="1:22" s="5" customFormat="1" ht="14.4" customHeight="1">
      <c r="A234" s="203"/>
      <c r="B234" s="178"/>
      <c r="C234" s="213"/>
      <c r="D234" s="11" t="s">
        <v>49</v>
      </c>
      <c r="E234" s="12" t="s">
        <v>52</v>
      </c>
      <c r="F234" s="12" t="s">
        <v>267</v>
      </c>
      <c r="G234" s="12" t="s">
        <v>268</v>
      </c>
      <c r="H234" s="49"/>
      <c r="I234" s="49"/>
      <c r="J234" s="58">
        <v>0</v>
      </c>
      <c r="K234" s="58">
        <v>0</v>
      </c>
      <c r="L234" s="58">
        <v>0</v>
      </c>
      <c r="M234" s="58">
        <v>0</v>
      </c>
      <c r="N234" s="59">
        <v>0</v>
      </c>
      <c r="O234" s="59">
        <v>0</v>
      </c>
      <c r="P234" s="59">
        <v>15000</v>
      </c>
      <c r="Q234" s="59">
        <v>15000</v>
      </c>
      <c r="R234" s="49"/>
      <c r="S234" s="49"/>
      <c r="T234" s="45"/>
      <c r="U234" s="152">
        <f t="shared" si="45"/>
        <v>15</v>
      </c>
      <c r="V234" s="152">
        <f t="shared" si="46"/>
        <v>15</v>
      </c>
    </row>
    <row r="235" spans="1:22" s="5" customFormat="1" ht="14.4" customHeight="1">
      <c r="A235" s="203"/>
      <c r="B235" s="178"/>
      <c r="C235" s="213"/>
      <c r="D235" s="11" t="s">
        <v>49</v>
      </c>
      <c r="E235" s="12" t="s">
        <v>52</v>
      </c>
      <c r="F235" s="12" t="s">
        <v>267</v>
      </c>
      <c r="G235" s="12" t="s">
        <v>140</v>
      </c>
      <c r="H235" s="49"/>
      <c r="I235" s="49"/>
      <c r="J235" s="58">
        <v>0</v>
      </c>
      <c r="K235" s="58">
        <v>0</v>
      </c>
      <c r="L235" s="58">
        <v>58308.46</v>
      </c>
      <c r="M235" s="58">
        <v>58308.46</v>
      </c>
      <c r="N235" s="59">
        <v>137770.72</v>
      </c>
      <c r="O235" s="59">
        <v>136558.35999999999</v>
      </c>
      <c r="P235" s="59">
        <v>471580</v>
      </c>
      <c r="Q235" s="59">
        <v>470620</v>
      </c>
      <c r="R235" s="49">
        <v>500000</v>
      </c>
      <c r="S235" s="49">
        <v>500000</v>
      </c>
      <c r="T235" s="45"/>
      <c r="U235" s="152">
        <f t="shared" si="45"/>
        <v>471.58</v>
      </c>
      <c r="V235" s="152">
        <f t="shared" si="46"/>
        <v>470.62</v>
      </c>
    </row>
    <row r="236" spans="1:22" s="5" customFormat="1" ht="14.4" customHeight="1">
      <c r="A236" s="203"/>
      <c r="B236" s="178"/>
      <c r="C236" s="213"/>
      <c r="D236" s="11" t="s">
        <v>49</v>
      </c>
      <c r="E236" s="12" t="s">
        <v>52</v>
      </c>
      <c r="F236" s="12" t="s">
        <v>267</v>
      </c>
      <c r="G236" s="12" t="s">
        <v>266</v>
      </c>
      <c r="H236" s="49"/>
      <c r="I236" s="49"/>
      <c r="J236" s="58">
        <v>0</v>
      </c>
      <c r="K236" s="58">
        <v>0</v>
      </c>
      <c r="L236" s="58">
        <v>0</v>
      </c>
      <c r="M236" s="58">
        <v>0</v>
      </c>
      <c r="N236" s="59">
        <v>0</v>
      </c>
      <c r="O236" s="59">
        <v>0</v>
      </c>
      <c r="P236" s="59">
        <v>26375.02</v>
      </c>
      <c r="Q236" s="59">
        <v>26375.02</v>
      </c>
      <c r="R236" s="49"/>
      <c r="S236" s="49"/>
      <c r="T236" s="45"/>
      <c r="U236" s="152">
        <f t="shared" si="45"/>
        <v>26.375019999999999</v>
      </c>
      <c r="V236" s="152">
        <f t="shared" si="46"/>
        <v>26.375019999999999</v>
      </c>
    </row>
    <row r="237" spans="1:22" s="5" customFormat="1" ht="14.4" customHeight="1">
      <c r="A237" s="203"/>
      <c r="B237" s="179"/>
      <c r="C237" s="213"/>
      <c r="D237" s="11" t="s">
        <v>49</v>
      </c>
      <c r="E237" s="12" t="s">
        <v>52</v>
      </c>
      <c r="F237" s="12" t="s">
        <v>267</v>
      </c>
      <c r="G237" s="12" t="s">
        <v>146</v>
      </c>
      <c r="H237" s="49"/>
      <c r="I237" s="49"/>
      <c r="J237" s="64">
        <v>0</v>
      </c>
      <c r="K237" s="64">
        <v>0</v>
      </c>
      <c r="L237" s="58">
        <v>0</v>
      </c>
      <c r="M237" s="64">
        <v>0</v>
      </c>
      <c r="N237" s="59">
        <v>64.98</v>
      </c>
      <c r="O237" s="59">
        <v>64.98</v>
      </c>
      <c r="P237" s="59">
        <v>64.98</v>
      </c>
      <c r="Q237" s="59">
        <v>64.98</v>
      </c>
      <c r="R237" s="49"/>
      <c r="S237" s="49"/>
      <c r="T237" s="45"/>
      <c r="U237" s="152">
        <f t="shared" si="45"/>
        <v>6.498000000000001E-2</v>
      </c>
      <c r="V237" s="152">
        <f t="shared" si="46"/>
        <v>6.498000000000001E-2</v>
      </c>
    </row>
    <row r="238" spans="1:22" s="5" customFormat="1" ht="59.4" customHeight="1">
      <c r="A238" s="204"/>
      <c r="B238" s="84" t="s">
        <v>398</v>
      </c>
      <c r="C238" s="206"/>
      <c r="D238" s="11" t="s">
        <v>49</v>
      </c>
      <c r="E238" s="12" t="s">
        <v>70</v>
      </c>
      <c r="F238" s="12" t="s">
        <v>399</v>
      </c>
      <c r="G238" s="12" t="s">
        <v>140</v>
      </c>
      <c r="H238" s="49">
        <v>60000</v>
      </c>
      <c r="I238" s="49">
        <v>30000</v>
      </c>
      <c r="J238" s="64">
        <v>29850</v>
      </c>
      <c r="K238" s="64">
        <v>29850</v>
      </c>
      <c r="L238" s="58">
        <v>29850</v>
      </c>
      <c r="M238" s="64">
        <v>29850</v>
      </c>
      <c r="N238" s="59">
        <v>29850</v>
      </c>
      <c r="O238" s="59">
        <v>29850</v>
      </c>
      <c r="P238" s="59">
        <v>29850</v>
      </c>
      <c r="Q238" s="59">
        <v>29850</v>
      </c>
      <c r="R238" s="49"/>
      <c r="S238" s="49"/>
      <c r="T238" s="45"/>
      <c r="U238" s="152">
        <f t="shared" si="45"/>
        <v>29.85</v>
      </c>
      <c r="V238" s="152">
        <f t="shared" si="46"/>
        <v>29.85</v>
      </c>
    </row>
    <row r="239" spans="1:22" s="40" customFormat="1" ht="29.25" customHeight="1">
      <c r="A239" s="214" t="s">
        <v>630</v>
      </c>
      <c r="B239" s="214" t="s">
        <v>664</v>
      </c>
      <c r="C239" s="104" t="s">
        <v>34</v>
      </c>
      <c r="D239" s="7"/>
      <c r="E239" s="7"/>
      <c r="F239" s="7"/>
      <c r="G239" s="7"/>
      <c r="H239" s="61">
        <f>H241+H242</f>
        <v>74287922</v>
      </c>
      <c r="I239" s="61">
        <f>I241+I242</f>
        <v>74270680.379999995</v>
      </c>
      <c r="J239" s="61">
        <f t="shared" ref="J239" si="48">J241+J242</f>
        <v>18504618.98</v>
      </c>
      <c r="K239" s="61">
        <f t="shared" ref="K239:M239" si="49">K241+K242</f>
        <v>18486951.210000001</v>
      </c>
      <c r="L239" s="61">
        <f t="shared" ref="L239:S239" si="50">L241+L242</f>
        <v>41373754.509999998</v>
      </c>
      <c r="M239" s="61">
        <f t="shared" si="49"/>
        <v>41307110.859999999</v>
      </c>
      <c r="N239" s="61">
        <f t="shared" si="50"/>
        <v>63318841.93</v>
      </c>
      <c r="O239" s="61">
        <f t="shared" si="50"/>
        <v>63310512.539999999</v>
      </c>
      <c r="P239" s="61">
        <f t="shared" si="50"/>
        <v>89034746.200000003</v>
      </c>
      <c r="Q239" s="61">
        <f t="shared" si="50"/>
        <v>89034746.200000003</v>
      </c>
      <c r="R239" s="61">
        <f t="shared" si="50"/>
        <v>66408500</v>
      </c>
      <c r="S239" s="61">
        <f t="shared" si="50"/>
        <v>66408500</v>
      </c>
      <c r="T239" s="46"/>
      <c r="U239" s="9">
        <f t="shared" si="45"/>
        <v>89034.746200000009</v>
      </c>
      <c r="V239" s="9">
        <f t="shared" si="46"/>
        <v>89034.746200000009</v>
      </c>
    </row>
    <row r="240" spans="1:22" s="40" customFormat="1" ht="27" customHeight="1">
      <c r="A240" s="215"/>
      <c r="B240" s="215"/>
      <c r="C240" s="104" t="s">
        <v>55</v>
      </c>
      <c r="D240" s="7"/>
      <c r="E240" s="7"/>
      <c r="F240" s="7"/>
      <c r="G240" s="7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46"/>
      <c r="U240" s="8"/>
      <c r="V240" s="8"/>
    </row>
    <row r="241" spans="1:22" s="40" customFormat="1" ht="54" customHeight="1">
      <c r="A241" s="215"/>
      <c r="B241" s="215"/>
      <c r="C241" s="104" t="s">
        <v>56</v>
      </c>
      <c r="D241" s="14" t="s">
        <v>57</v>
      </c>
      <c r="E241" s="7"/>
      <c r="F241" s="7"/>
      <c r="G241" s="7"/>
      <c r="H241" s="62">
        <f>H243+H247+H253+H263</f>
        <v>74277922</v>
      </c>
      <c r="I241" s="62">
        <f>I243+I247+I253+I263</f>
        <v>74260680.379999995</v>
      </c>
      <c r="J241" s="62">
        <f>J243+J247+J253+J263</f>
        <v>18504618.98</v>
      </c>
      <c r="K241" s="62">
        <f t="shared" ref="K241:M241" si="51">K243+K247+K253+K263</f>
        <v>18486951.210000001</v>
      </c>
      <c r="L241" s="62">
        <f t="shared" ref="L241:S241" si="52">L243+L247+L253+L263</f>
        <v>41373754.509999998</v>
      </c>
      <c r="M241" s="62">
        <f t="shared" si="51"/>
        <v>41307110.859999999</v>
      </c>
      <c r="N241" s="62">
        <f t="shared" si="52"/>
        <v>63318841.93</v>
      </c>
      <c r="O241" s="62">
        <f t="shared" si="52"/>
        <v>63310512.539999999</v>
      </c>
      <c r="P241" s="62">
        <f t="shared" si="52"/>
        <v>89024746.200000003</v>
      </c>
      <c r="Q241" s="62">
        <f t="shared" si="52"/>
        <v>89024746.200000003</v>
      </c>
      <c r="R241" s="62">
        <f t="shared" si="52"/>
        <v>66398500</v>
      </c>
      <c r="S241" s="62">
        <f t="shared" si="52"/>
        <v>66398500</v>
      </c>
      <c r="T241" s="46"/>
      <c r="U241" s="8">
        <f t="shared" si="45"/>
        <v>89024.746200000009</v>
      </c>
      <c r="V241" s="8">
        <f t="shared" si="46"/>
        <v>89024.746200000009</v>
      </c>
    </row>
    <row r="242" spans="1:22" s="40" customFormat="1" ht="42.75" customHeight="1">
      <c r="A242" s="216"/>
      <c r="B242" s="216"/>
      <c r="C242" s="104" t="s">
        <v>98</v>
      </c>
      <c r="D242" s="14" t="s">
        <v>49</v>
      </c>
      <c r="E242" s="7"/>
      <c r="F242" s="7"/>
      <c r="G242" s="7"/>
      <c r="H242" s="62">
        <f>H264</f>
        <v>10000</v>
      </c>
      <c r="I242" s="62">
        <f t="shared" ref="I242:S242" si="53">I264</f>
        <v>10000</v>
      </c>
      <c r="J242" s="62">
        <f t="shared" ref="J242" si="54">J264</f>
        <v>0</v>
      </c>
      <c r="K242" s="62">
        <f t="shared" ref="K242:M242" si="55">K264</f>
        <v>0</v>
      </c>
      <c r="L242" s="62">
        <f t="shared" si="53"/>
        <v>0</v>
      </c>
      <c r="M242" s="62">
        <f t="shared" si="55"/>
        <v>0</v>
      </c>
      <c r="N242" s="62">
        <f t="shared" si="53"/>
        <v>0</v>
      </c>
      <c r="O242" s="62">
        <f t="shared" si="53"/>
        <v>0</v>
      </c>
      <c r="P242" s="62">
        <f t="shared" si="53"/>
        <v>10000</v>
      </c>
      <c r="Q242" s="62">
        <f t="shared" si="53"/>
        <v>10000</v>
      </c>
      <c r="R242" s="62">
        <f t="shared" si="53"/>
        <v>10000</v>
      </c>
      <c r="S242" s="62">
        <f t="shared" si="53"/>
        <v>10000</v>
      </c>
      <c r="T242" s="46"/>
      <c r="U242" s="8">
        <f t="shared" si="45"/>
        <v>10</v>
      </c>
      <c r="V242" s="8">
        <f t="shared" si="46"/>
        <v>10</v>
      </c>
    </row>
    <row r="243" spans="1:22" s="5" customFormat="1" ht="26.4">
      <c r="A243" s="156" t="s">
        <v>147</v>
      </c>
      <c r="B243" s="2"/>
      <c r="C243" s="2" t="s">
        <v>34</v>
      </c>
      <c r="D243" s="11"/>
      <c r="E243" s="12"/>
      <c r="F243" s="12"/>
      <c r="G243" s="12"/>
      <c r="H243" s="49">
        <f>H244</f>
        <v>62486662</v>
      </c>
      <c r="I243" s="49">
        <f>I244</f>
        <v>62486662</v>
      </c>
      <c r="J243" s="58">
        <f t="shared" ref="J243:S243" si="56">J244</f>
        <v>15855125</v>
      </c>
      <c r="K243" s="58">
        <f t="shared" si="56"/>
        <v>15855125</v>
      </c>
      <c r="L243" s="58">
        <f t="shared" si="56"/>
        <v>35236630</v>
      </c>
      <c r="M243" s="58">
        <f t="shared" si="56"/>
        <v>35236630</v>
      </c>
      <c r="N243" s="59">
        <f t="shared" si="56"/>
        <v>53902880</v>
      </c>
      <c r="O243" s="59">
        <f t="shared" si="56"/>
        <v>53902880</v>
      </c>
      <c r="P243" s="59">
        <f t="shared" si="56"/>
        <v>75233226</v>
      </c>
      <c r="Q243" s="59">
        <f t="shared" si="56"/>
        <v>75233226</v>
      </c>
      <c r="R243" s="49">
        <f t="shared" si="56"/>
        <v>54358800</v>
      </c>
      <c r="S243" s="49">
        <f t="shared" si="56"/>
        <v>54358800</v>
      </c>
      <c r="T243" s="45"/>
      <c r="U243" s="152">
        <f t="shared" si="45"/>
        <v>75233.225999999995</v>
      </c>
      <c r="V243" s="152">
        <f t="shared" si="46"/>
        <v>75233.225999999995</v>
      </c>
    </row>
    <row r="244" spans="1:22" s="5" customFormat="1" ht="63.75" customHeight="1">
      <c r="A244" s="156"/>
      <c r="B244" s="2"/>
      <c r="C244" s="177" t="s">
        <v>58</v>
      </c>
      <c r="D244" s="11" t="s">
        <v>57</v>
      </c>
      <c r="E244" s="12"/>
      <c r="F244" s="12"/>
      <c r="G244" s="12"/>
      <c r="H244" s="49">
        <f>SUM(H245+H246)</f>
        <v>62486662</v>
      </c>
      <c r="I244" s="49">
        <f>SUM(I245+I246)</f>
        <v>62486662</v>
      </c>
      <c r="J244" s="58">
        <f t="shared" ref="J244" si="57">SUM(J245+J246)</f>
        <v>15855125</v>
      </c>
      <c r="K244" s="58">
        <f t="shared" ref="K244:M244" si="58">SUM(K245+K246)</f>
        <v>15855125</v>
      </c>
      <c r="L244" s="58">
        <f t="shared" ref="L244:S244" si="59">SUM(L245+L246)</f>
        <v>35236630</v>
      </c>
      <c r="M244" s="58">
        <f t="shared" si="58"/>
        <v>35236630</v>
      </c>
      <c r="N244" s="59">
        <f t="shared" si="59"/>
        <v>53902880</v>
      </c>
      <c r="O244" s="59">
        <f t="shared" si="59"/>
        <v>53902880</v>
      </c>
      <c r="P244" s="59">
        <f t="shared" si="59"/>
        <v>75233226</v>
      </c>
      <c r="Q244" s="59">
        <f t="shared" si="59"/>
        <v>75233226</v>
      </c>
      <c r="R244" s="49">
        <f t="shared" si="59"/>
        <v>54358800</v>
      </c>
      <c r="S244" s="49">
        <f t="shared" si="59"/>
        <v>54358800</v>
      </c>
      <c r="T244" s="45"/>
      <c r="U244" s="152">
        <f t="shared" si="45"/>
        <v>75233.225999999995</v>
      </c>
      <c r="V244" s="152">
        <f t="shared" si="46"/>
        <v>75233.225999999995</v>
      </c>
    </row>
    <row r="245" spans="1:22" s="5" customFormat="1" ht="69.75" customHeight="1">
      <c r="A245" s="156"/>
      <c r="B245" s="2" t="s">
        <v>64</v>
      </c>
      <c r="C245" s="205"/>
      <c r="D245" s="11" t="s">
        <v>57</v>
      </c>
      <c r="E245" s="12" t="s">
        <v>65</v>
      </c>
      <c r="F245" s="12" t="s">
        <v>209</v>
      </c>
      <c r="G245" s="12" t="s">
        <v>132</v>
      </c>
      <c r="H245" s="49">
        <v>62400646</v>
      </c>
      <c r="I245" s="49">
        <v>62400646</v>
      </c>
      <c r="J245" s="64">
        <v>15855125</v>
      </c>
      <c r="K245" s="64">
        <v>15855125</v>
      </c>
      <c r="L245" s="58">
        <v>35199766</v>
      </c>
      <c r="M245" s="64">
        <v>35199766</v>
      </c>
      <c r="N245" s="59">
        <v>53807334</v>
      </c>
      <c r="O245" s="59">
        <v>53807334</v>
      </c>
      <c r="P245" s="59">
        <v>75137680</v>
      </c>
      <c r="Q245" s="59">
        <v>75137680</v>
      </c>
      <c r="R245" s="49">
        <v>54272800</v>
      </c>
      <c r="S245" s="49">
        <v>54272800</v>
      </c>
      <c r="T245" s="45"/>
      <c r="U245" s="152">
        <f t="shared" si="45"/>
        <v>75137.679999999993</v>
      </c>
      <c r="V245" s="152">
        <f t="shared" si="46"/>
        <v>75137.679999999993</v>
      </c>
    </row>
    <row r="246" spans="1:22" s="5" customFormat="1" ht="63" customHeight="1">
      <c r="A246" s="156"/>
      <c r="B246" s="2" t="s">
        <v>253</v>
      </c>
      <c r="C246" s="205"/>
      <c r="D246" s="11" t="s">
        <v>57</v>
      </c>
      <c r="E246" s="12" t="s">
        <v>41</v>
      </c>
      <c r="F246" s="21" t="s">
        <v>657</v>
      </c>
      <c r="G246" s="12" t="s">
        <v>400</v>
      </c>
      <c r="H246" s="49">
        <v>86016</v>
      </c>
      <c r="I246" s="49">
        <v>86016</v>
      </c>
      <c r="J246" s="64">
        <v>0</v>
      </c>
      <c r="K246" s="64">
        <v>0</v>
      </c>
      <c r="L246" s="58">
        <v>36864</v>
      </c>
      <c r="M246" s="64">
        <v>36864</v>
      </c>
      <c r="N246" s="59">
        <v>95546</v>
      </c>
      <c r="O246" s="59">
        <v>95546</v>
      </c>
      <c r="P246" s="59">
        <v>95546</v>
      </c>
      <c r="Q246" s="59">
        <v>95546</v>
      </c>
      <c r="R246" s="49">
        <v>86000</v>
      </c>
      <c r="S246" s="49">
        <v>86000</v>
      </c>
      <c r="T246" s="45"/>
      <c r="U246" s="152">
        <f t="shared" si="45"/>
        <v>95.546000000000006</v>
      </c>
      <c r="V246" s="152">
        <f t="shared" si="46"/>
        <v>95.546000000000006</v>
      </c>
    </row>
    <row r="247" spans="1:22" s="5" customFormat="1" ht="51" customHeight="1">
      <c r="A247" s="156" t="s">
        <v>148</v>
      </c>
      <c r="B247" s="96"/>
      <c r="C247" s="2" t="s">
        <v>34</v>
      </c>
      <c r="D247" s="11"/>
      <c r="E247" s="12"/>
      <c r="F247" s="12"/>
      <c r="G247" s="12"/>
      <c r="H247" s="49">
        <f>H248</f>
        <v>10714100</v>
      </c>
      <c r="I247" s="49">
        <f>I248</f>
        <v>10711365</v>
      </c>
      <c r="J247" s="58">
        <f t="shared" ref="J247:S247" si="60">J248</f>
        <v>2352884</v>
      </c>
      <c r="K247" s="58">
        <f t="shared" si="60"/>
        <v>2335548.87</v>
      </c>
      <c r="L247" s="58">
        <f t="shared" si="60"/>
        <v>5592784</v>
      </c>
      <c r="M247" s="58">
        <f t="shared" si="60"/>
        <v>5526140.3499999996</v>
      </c>
      <c r="N247" s="59">
        <f t="shared" si="60"/>
        <v>8512858.25</v>
      </c>
      <c r="O247" s="59">
        <f t="shared" si="60"/>
        <v>8504528.8599999994</v>
      </c>
      <c r="P247" s="59">
        <f t="shared" si="60"/>
        <v>12473320</v>
      </c>
      <c r="Q247" s="59">
        <f t="shared" si="60"/>
        <v>12473320</v>
      </c>
      <c r="R247" s="49">
        <f t="shared" si="60"/>
        <v>10753200</v>
      </c>
      <c r="S247" s="49">
        <f t="shared" si="60"/>
        <v>10753200</v>
      </c>
      <c r="T247" s="45"/>
      <c r="U247" s="152">
        <f t="shared" si="45"/>
        <v>12473.32</v>
      </c>
      <c r="V247" s="152">
        <f t="shared" si="46"/>
        <v>12473.32</v>
      </c>
    </row>
    <row r="248" spans="1:22" s="5" customFormat="1" ht="63.75" customHeight="1">
      <c r="A248" s="156"/>
      <c r="B248" s="96"/>
      <c r="C248" s="177" t="s">
        <v>62</v>
      </c>
      <c r="D248" s="11" t="s">
        <v>57</v>
      </c>
      <c r="E248" s="12"/>
      <c r="F248" s="12"/>
      <c r="G248" s="12"/>
      <c r="H248" s="49">
        <f>SUM(H249:H251)</f>
        <v>10714100</v>
      </c>
      <c r="I248" s="49">
        <f>SUM(I249:I251)</f>
        <v>10711365</v>
      </c>
      <c r="J248" s="58">
        <f t="shared" ref="J248" si="61">SUM(J249:J251)</f>
        <v>2352884</v>
      </c>
      <c r="K248" s="58">
        <f t="shared" ref="K248:M248" si="62">SUM(K249:K251)</f>
        <v>2335548.87</v>
      </c>
      <c r="L248" s="58">
        <f t="shared" ref="L248:S248" si="63">SUM(L249:L251)</f>
        <v>5592784</v>
      </c>
      <c r="M248" s="58">
        <f t="shared" si="62"/>
        <v>5526140.3499999996</v>
      </c>
      <c r="N248" s="59">
        <f t="shared" si="63"/>
        <v>8512858.25</v>
      </c>
      <c r="O248" s="59">
        <f t="shared" si="63"/>
        <v>8504528.8599999994</v>
      </c>
      <c r="P248" s="59">
        <f t="shared" si="63"/>
        <v>12473320</v>
      </c>
      <c r="Q248" s="59">
        <f t="shared" si="63"/>
        <v>12473320</v>
      </c>
      <c r="R248" s="49">
        <f t="shared" si="63"/>
        <v>10753200</v>
      </c>
      <c r="S248" s="49">
        <f t="shared" si="63"/>
        <v>10753200</v>
      </c>
      <c r="T248" s="45"/>
      <c r="U248" s="152">
        <f t="shared" si="45"/>
        <v>12473.32</v>
      </c>
      <c r="V248" s="152">
        <f t="shared" si="46"/>
        <v>12473.32</v>
      </c>
    </row>
    <row r="249" spans="1:22" s="5" customFormat="1" ht="42.75" customHeight="1">
      <c r="A249" s="156"/>
      <c r="B249" s="177" t="s">
        <v>66</v>
      </c>
      <c r="C249" s="205"/>
      <c r="D249" s="11" t="s">
        <v>57</v>
      </c>
      <c r="E249" s="12" t="s">
        <v>59</v>
      </c>
      <c r="F249" s="12" t="s">
        <v>210</v>
      </c>
      <c r="G249" s="21" t="s">
        <v>659</v>
      </c>
      <c r="H249" s="49">
        <v>9451816</v>
      </c>
      <c r="I249" s="49">
        <v>9449081</v>
      </c>
      <c r="J249" s="58">
        <v>2120916.81</v>
      </c>
      <c r="K249" s="58">
        <v>2104181.6800000002</v>
      </c>
      <c r="L249" s="58">
        <v>5060739.96</v>
      </c>
      <c r="M249" s="58">
        <v>4994096.3099999996</v>
      </c>
      <c r="N249" s="59">
        <v>7342489.96</v>
      </c>
      <c r="O249" s="59">
        <v>7336039.96</v>
      </c>
      <c r="P249" s="59">
        <v>10634052.199999999</v>
      </c>
      <c r="Q249" s="59">
        <v>10634052.199999999</v>
      </c>
      <c r="R249" s="49">
        <v>9453150</v>
      </c>
      <c r="S249" s="49">
        <v>9453150</v>
      </c>
      <c r="T249" s="45"/>
      <c r="U249" s="152">
        <f t="shared" si="45"/>
        <v>10634.0522</v>
      </c>
      <c r="V249" s="152">
        <f t="shared" si="46"/>
        <v>10634.0522</v>
      </c>
    </row>
    <row r="250" spans="1:22" s="5" customFormat="1" ht="42.75" customHeight="1">
      <c r="A250" s="156"/>
      <c r="B250" s="205"/>
      <c r="C250" s="205"/>
      <c r="D250" s="11" t="s">
        <v>57</v>
      </c>
      <c r="E250" s="12" t="s">
        <v>59</v>
      </c>
      <c r="F250" s="12" t="s">
        <v>210</v>
      </c>
      <c r="G250" s="12" t="s">
        <v>140</v>
      </c>
      <c r="H250" s="49">
        <v>1224505.06</v>
      </c>
      <c r="I250" s="49">
        <v>1224505.06</v>
      </c>
      <c r="J250" s="64">
        <v>219641.94</v>
      </c>
      <c r="K250" s="64">
        <v>219641.94</v>
      </c>
      <c r="L250" s="58">
        <v>509893.54</v>
      </c>
      <c r="M250" s="64">
        <v>509893.54</v>
      </c>
      <c r="N250" s="59">
        <v>1139692.54</v>
      </c>
      <c r="O250" s="59">
        <v>1137813.1499999999</v>
      </c>
      <c r="P250" s="59">
        <v>1800054.84</v>
      </c>
      <c r="Q250" s="59">
        <v>1800054.84</v>
      </c>
      <c r="R250" s="49">
        <v>1258949</v>
      </c>
      <c r="S250" s="49">
        <v>1258949</v>
      </c>
      <c r="T250" s="45"/>
      <c r="U250" s="152">
        <f t="shared" si="45"/>
        <v>1800.05484</v>
      </c>
      <c r="V250" s="152">
        <f t="shared" si="46"/>
        <v>1800.05484</v>
      </c>
    </row>
    <row r="251" spans="1:22" s="5" customFormat="1" ht="42.75" customHeight="1">
      <c r="A251" s="156"/>
      <c r="B251" s="208"/>
      <c r="C251" s="205"/>
      <c r="D251" s="11" t="s">
        <v>57</v>
      </c>
      <c r="E251" s="12" t="s">
        <v>59</v>
      </c>
      <c r="F251" s="12" t="s">
        <v>210</v>
      </c>
      <c r="G251" s="21" t="s">
        <v>658</v>
      </c>
      <c r="H251" s="49">
        <v>37778.94</v>
      </c>
      <c r="I251" s="49">
        <v>37778.94</v>
      </c>
      <c r="J251" s="58">
        <v>12325.25</v>
      </c>
      <c r="K251" s="58">
        <v>11725.25</v>
      </c>
      <c r="L251" s="58">
        <v>22150.5</v>
      </c>
      <c r="M251" s="58">
        <v>22150.5</v>
      </c>
      <c r="N251" s="59">
        <v>30675.75</v>
      </c>
      <c r="O251" s="59">
        <v>30675.75</v>
      </c>
      <c r="P251" s="59">
        <v>39212.959999999999</v>
      </c>
      <c r="Q251" s="59">
        <v>39212.959999999999</v>
      </c>
      <c r="R251" s="49">
        <v>41101</v>
      </c>
      <c r="S251" s="49">
        <v>41101</v>
      </c>
      <c r="T251" s="45"/>
      <c r="U251" s="152">
        <f t="shared" si="45"/>
        <v>39.212960000000002</v>
      </c>
      <c r="V251" s="152">
        <f t="shared" si="46"/>
        <v>39.212960000000002</v>
      </c>
    </row>
    <row r="252" spans="1:22" s="5" customFormat="1" ht="25.5" customHeight="1">
      <c r="A252" s="177" t="s">
        <v>149</v>
      </c>
      <c r="B252" s="2"/>
      <c r="C252" s="2" t="s">
        <v>34</v>
      </c>
      <c r="D252" s="11"/>
      <c r="E252" s="12"/>
      <c r="F252" s="12"/>
      <c r="G252" s="12"/>
      <c r="H252" s="49">
        <f>H253</f>
        <v>993360</v>
      </c>
      <c r="I252" s="49">
        <f>I253</f>
        <v>978853.38</v>
      </c>
      <c r="J252" s="58">
        <f t="shared" ref="J252:S252" si="64">J253</f>
        <v>227109.98</v>
      </c>
      <c r="K252" s="58">
        <f t="shared" si="64"/>
        <v>226777.34</v>
      </c>
      <c r="L252" s="58">
        <f t="shared" si="64"/>
        <v>474840.51</v>
      </c>
      <c r="M252" s="58">
        <f t="shared" si="64"/>
        <v>474840.51</v>
      </c>
      <c r="N252" s="59">
        <f t="shared" si="64"/>
        <v>819303.68</v>
      </c>
      <c r="O252" s="59">
        <f t="shared" si="64"/>
        <v>819303.68</v>
      </c>
      <c r="P252" s="59">
        <f t="shared" si="64"/>
        <v>1234400.2</v>
      </c>
      <c r="Q252" s="59">
        <f t="shared" si="64"/>
        <v>1234400.2</v>
      </c>
      <c r="R252" s="49">
        <f t="shared" si="64"/>
        <v>1202700</v>
      </c>
      <c r="S252" s="49">
        <f t="shared" si="64"/>
        <v>1202700</v>
      </c>
      <c r="T252" s="45"/>
      <c r="U252" s="152">
        <f t="shared" si="45"/>
        <v>1234.4002</v>
      </c>
      <c r="V252" s="152">
        <f t="shared" si="46"/>
        <v>1234.4002</v>
      </c>
    </row>
    <row r="253" spans="1:22" s="5" customFormat="1" ht="37.5" customHeight="1">
      <c r="A253" s="213"/>
      <c r="B253" s="2"/>
      <c r="C253" s="177" t="s">
        <v>58</v>
      </c>
      <c r="D253" s="11" t="s">
        <v>57</v>
      </c>
      <c r="E253" s="12"/>
      <c r="F253" s="12"/>
      <c r="G253" s="12"/>
      <c r="H253" s="49">
        <f>SUM(H254:H261)</f>
        <v>993360</v>
      </c>
      <c r="I253" s="49">
        <f>SUM(I254:I261)</f>
        <v>978853.38</v>
      </c>
      <c r="J253" s="58">
        <f t="shared" ref="J253" si="65">SUM(J254:J261)</f>
        <v>227109.98</v>
      </c>
      <c r="K253" s="58">
        <f t="shared" ref="K253:M253" si="66">SUM(K254:K261)</f>
        <v>226777.34</v>
      </c>
      <c r="L253" s="58">
        <f t="shared" ref="L253:S253" si="67">SUM(L254:L261)</f>
        <v>474840.51</v>
      </c>
      <c r="M253" s="58">
        <f t="shared" si="66"/>
        <v>474840.51</v>
      </c>
      <c r="N253" s="59">
        <f t="shared" si="67"/>
        <v>819303.68</v>
      </c>
      <c r="O253" s="59">
        <f t="shared" si="67"/>
        <v>819303.68</v>
      </c>
      <c r="P253" s="59">
        <f t="shared" si="67"/>
        <v>1234400.2</v>
      </c>
      <c r="Q253" s="59">
        <f t="shared" si="67"/>
        <v>1234400.2</v>
      </c>
      <c r="R253" s="49">
        <f t="shared" si="67"/>
        <v>1202700</v>
      </c>
      <c r="S253" s="49">
        <f t="shared" si="67"/>
        <v>1202700</v>
      </c>
      <c r="T253" s="45"/>
      <c r="U253" s="152">
        <f t="shared" si="45"/>
        <v>1234.4002</v>
      </c>
      <c r="V253" s="152">
        <f t="shared" si="46"/>
        <v>1234.4002</v>
      </c>
    </row>
    <row r="254" spans="1:22" s="5" customFormat="1" ht="32.25" customHeight="1">
      <c r="A254" s="213"/>
      <c r="B254" s="2" t="s">
        <v>60</v>
      </c>
      <c r="C254" s="205"/>
      <c r="D254" s="11" t="s">
        <v>57</v>
      </c>
      <c r="E254" s="12" t="s">
        <v>61</v>
      </c>
      <c r="F254" s="12" t="s">
        <v>211</v>
      </c>
      <c r="G254" s="12" t="s">
        <v>150</v>
      </c>
      <c r="H254" s="49">
        <v>246172.94</v>
      </c>
      <c r="I254" s="49">
        <v>244800</v>
      </c>
      <c r="J254" s="64">
        <v>221112.06</v>
      </c>
      <c r="K254" s="64">
        <v>221112.06</v>
      </c>
      <c r="L254" s="58">
        <v>451577.31</v>
      </c>
      <c r="M254" s="64">
        <v>451577.31</v>
      </c>
      <c r="N254" s="59">
        <v>691042.56</v>
      </c>
      <c r="O254" s="59">
        <v>691042.56</v>
      </c>
      <c r="P254" s="59">
        <v>1016608.52</v>
      </c>
      <c r="Q254" s="59">
        <v>1016608.52</v>
      </c>
      <c r="R254" s="49">
        <v>962800</v>
      </c>
      <c r="S254" s="49">
        <v>962800</v>
      </c>
      <c r="T254" s="45"/>
      <c r="U254" s="152">
        <f t="shared" si="45"/>
        <v>1016.60852</v>
      </c>
      <c r="V254" s="152">
        <f t="shared" si="46"/>
        <v>1016.60852</v>
      </c>
    </row>
    <row r="255" spans="1:22" s="5" customFormat="1" ht="53.25" customHeight="1">
      <c r="A255" s="213"/>
      <c r="B255" s="2" t="s">
        <v>63</v>
      </c>
      <c r="C255" s="205"/>
      <c r="D255" s="11" t="s">
        <v>57</v>
      </c>
      <c r="E255" s="12" t="s">
        <v>40</v>
      </c>
      <c r="F255" s="12" t="s">
        <v>212</v>
      </c>
      <c r="G255" s="12" t="s">
        <v>135</v>
      </c>
      <c r="H255" s="49">
        <v>120000</v>
      </c>
      <c r="I255" s="49">
        <v>120000</v>
      </c>
      <c r="J255" s="64">
        <v>0</v>
      </c>
      <c r="K255" s="64">
        <v>0</v>
      </c>
      <c r="L255" s="58">
        <v>0</v>
      </c>
      <c r="M255" s="64">
        <v>0</v>
      </c>
      <c r="N255" s="59">
        <v>99000</v>
      </c>
      <c r="O255" s="59">
        <v>99000</v>
      </c>
      <c r="P255" s="59">
        <v>99000</v>
      </c>
      <c r="Q255" s="59">
        <v>99000</v>
      </c>
      <c r="R255" s="49">
        <v>120000</v>
      </c>
      <c r="S255" s="49">
        <v>120000</v>
      </c>
      <c r="T255" s="45"/>
      <c r="U255" s="152">
        <f t="shared" si="45"/>
        <v>99</v>
      </c>
      <c r="V255" s="152">
        <f t="shared" si="46"/>
        <v>99</v>
      </c>
    </row>
    <row r="256" spans="1:22" s="5" customFormat="1" ht="56.25" customHeight="1">
      <c r="A256" s="213"/>
      <c r="B256" s="17" t="s">
        <v>152</v>
      </c>
      <c r="C256" s="205"/>
      <c r="D256" s="11" t="s">
        <v>57</v>
      </c>
      <c r="E256" s="12" t="s">
        <v>59</v>
      </c>
      <c r="F256" s="12" t="s">
        <v>213</v>
      </c>
      <c r="G256" s="12" t="s">
        <v>135</v>
      </c>
      <c r="H256" s="49">
        <v>95800</v>
      </c>
      <c r="I256" s="49">
        <v>95800</v>
      </c>
      <c r="J256" s="64">
        <v>0</v>
      </c>
      <c r="K256" s="64">
        <v>0</v>
      </c>
      <c r="L256" s="58">
        <v>11600</v>
      </c>
      <c r="M256" s="64">
        <v>11600</v>
      </c>
      <c r="N256" s="59">
        <v>11600</v>
      </c>
      <c r="O256" s="59">
        <v>11600</v>
      </c>
      <c r="P256" s="59">
        <v>94800</v>
      </c>
      <c r="Q256" s="59">
        <v>94800</v>
      </c>
      <c r="R256" s="49">
        <v>95800</v>
      </c>
      <c r="S256" s="49">
        <v>95800</v>
      </c>
      <c r="T256" s="45"/>
      <c r="U256" s="152">
        <f t="shared" si="45"/>
        <v>94.8</v>
      </c>
      <c r="V256" s="152">
        <f t="shared" si="46"/>
        <v>94.8</v>
      </c>
    </row>
    <row r="257" spans="1:22" s="5" customFormat="1" ht="108.75" customHeight="1">
      <c r="A257" s="213"/>
      <c r="B257" s="17" t="s">
        <v>151</v>
      </c>
      <c r="C257" s="205"/>
      <c r="D257" s="11" t="s">
        <v>57</v>
      </c>
      <c r="E257" s="12" t="s">
        <v>59</v>
      </c>
      <c r="F257" s="12" t="s">
        <v>214</v>
      </c>
      <c r="G257" s="12" t="s">
        <v>529</v>
      </c>
      <c r="H257" s="49">
        <v>20000</v>
      </c>
      <c r="I257" s="49">
        <v>20000</v>
      </c>
      <c r="J257" s="64">
        <v>5000</v>
      </c>
      <c r="K257" s="64">
        <v>5000</v>
      </c>
      <c r="L257" s="58">
        <v>10000</v>
      </c>
      <c r="M257" s="64">
        <v>10000</v>
      </c>
      <c r="N257" s="59">
        <v>15000</v>
      </c>
      <c r="O257" s="59">
        <v>15000</v>
      </c>
      <c r="P257" s="59">
        <v>20000</v>
      </c>
      <c r="Q257" s="59">
        <v>20000</v>
      </c>
      <c r="R257" s="49">
        <v>20000</v>
      </c>
      <c r="S257" s="49">
        <v>20000</v>
      </c>
      <c r="T257" s="45"/>
      <c r="U257" s="152">
        <f t="shared" si="45"/>
        <v>20</v>
      </c>
      <c r="V257" s="152">
        <f t="shared" si="46"/>
        <v>20</v>
      </c>
    </row>
    <row r="258" spans="1:22" s="5" customFormat="1" ht="65.25" customHeight="1">
      <c r="A258" s="213"/>
      <c r="B258" s="17" t="s">
        <v>141</v>
      </c>
      <c r="C258" s="205"/>
      <c r="D258" s="11" t="s">
        <v>57</v>
      </c>
      <c r="E258" s="12" t="s">
        <v>59</v>
      </c>
      <c r="F258" s="12" t="s">
        <v>215</v>
      </c>
      <c r="G258" s="12" t="s">
        <v>140</v>
      </c>
      <c r="H258" s="49">
        <v>3687.06</v>
      </c>
      <c r="I258" s="49">
        <v>3687.06</v>
      </c>
      <c r="J258" s="64">
        <v>997.92</v>
      </c>
      <c r="K258" s="64">
        <v>665.28</v>
      </c>
      <c r="L258" s="58">
        <v>1663.1999999999998</v>
      </c>
      <c r="M258" s="64">
        <v>1663.1999999999998</v>
      </c>
      <c r="N258" s="59">
        <v>2661.12</v>
      </c>
      <c r="O258" s="59">
        <v>2661.12</v>
      </c>
      <c r="P258" s="59">
        <v>3991.68</v>
      </c>
      <c r="Q258" s="59">
        <v>3991.68</v>
      </c>
      <c r="R258" s="49">
        <v>4100</v>
      </c>
      <c r="S258" s="49">
        <v>4100</v>
      </c>
      <c r="T258" s="45"/>
      <c r="U258" s="152">
        <f t="shared" si="45"/>
        <v>3.9916799999999997</v>
      </c>
      <c r="V258" s="152">
        <f t="shared" si="46"/>
        <v>3.9916799999999997</v>
      </c>
    </row>
    <row r="259" spans="1:22" s="5" customFormat="1" ht="70.5" customHeight="1">
      <c r="A259" s="213"/>
      <c r="B259" s="160" t="s">
        <v>402</v>
      </c>
      <c r="C259" s="205"/>
      <c r="D259" s="11" t="s">
        <v>57</v>
      </c>
      <c r="E259" s="12" t="s">
        <v>59</v>
      </c>
      <c r="F259" s="12" t="s">
        <v>403</v>
      </c>
      <c r="G259" s="12" t="s">
        <v>135</v>
      </c>
      <c r="H259" s="49">
        <v>369800</v>
      </c>
      <c r="I259" s="49">
        <v>360155.81</v>
      </c>
      <c r="J259" s="58"/>
      <c r="K259" s="58"/>
      <c r="L259" s="58"/>
      <c r="M259" s="58"/>
      <c r="N259" s="59"/>
      <c r="O259" s="59"/>
      <c r="P259" s="59"/>
      <c r="Q259" s="59"/>
      <c r="R259" s="49"/>
      <c r="S259" s="49"/>
      <c r="T259" s="45"/>
      <c r="U259" s="152"/>
      <c r="V259" s="152"/>
    </row>
    <row r="260" spans="1:22" s="5" customFormat="1" ht="28.5" customHeight="1">
      <c r="A260" s="213"/>
      <c r="B260" s="204"/>
      <c r="C260" s="205"/>
      <c r="D260" s="11" t="s">
        <v>57</v>
      </c>
      <c r="E260" s="12" t="s">
        <v>59</v>
      </c>
      <c r="F260" s="12" t="s">
        <v>403</v>
      </c>
      <c r="G260" s="12" t="s">
        <v>135</v>
      </c>
      <c r="H260" s="49">
        <v>82900</v>
      </c>
      <c r="I260" s="49">
        <v>80833.3</v>
      </c>
      <c r="J260" s="58"/>
      <c r="K260" s="58"/>
      <c r="L260" s="58"/>
      <c r="M260" s="58"/>
      <c r="N260" s="59"/>
      <c r="O260" s="59"/>
      <c r="P260" s="59"/>
      <c r="Q260" s="59"/>
      <c r="R260" s="49"/>
      <c r="S260" s="49"/>
      <c r="T260" s="45"/>
      <c r="U260" s="152"/>
      <c r="V260" s="152"/>
    </row>
    <row r="261" spans="1:22" s="5" customFormat="1" ht="62.25" customHeight="1">
      <c r="A261" s="213"/>
      <c r="B261" s="24" t="s">
        <v>217</v>
      </c>
      <c r="C261" s="205"/>
      <c r="D261" s="11" t="s">
        <v>57</v>
      </c>
      <c r="E261" s="12" t="s">
        <v>59</v>
      </c>
      <c r="F261" s="12" t="s">
        <v>216</v>
      </c>
      <c r="G261" s="12" t="s">
        <v>135</v>
      </c>
      <c r="H261" s="49">
        <v>55000</v>
      </c>
      <c r="I261" s="49">
        <v>53577.21</v>
      </c>
      <c r="J261" s="64"/>
      <c r="K261" s="64"/>
      <c r="L261" s="58"/>
      <c r="M261" s="64"/>
      <c r="N261" s="59"/>
      <c r="O261" s="59"/>
      <c r="P261" s="59"/>
      <c r="Q261" s="59"/>
      <c r="R261" s="49"/>
      <c r="S261" s="49"/>
      <c r="T261" s="45"/>
      <c r="U261" s="152"/>
      <c r="V261" s="152"/>
    </row>
    <row r="262" spans="1:22" s="5" customFormat="1" ht="27.75" customHeight="1">
      <c r="A262" s="217" t="s">
        <v>404</v>
      </c>
      <c r="B262" s="32"/>
      <c r="C262" s="32" t="s">
        <v>34</v>
      </c>
      <c r="D262" s="11"/>
      <c r="E262" s="12"/>
      <c r="F262" s="12"/>
      <c r="G262" s="12"/>
      <c r="H262" s="49">
        <f>H263+H264</f>
        <v>93800</v>
      </c>
      <c r="I262" s="49">
        <f>I263+I264</f>
        <v>93800</v>
      </c>
      <c r="J262" s="58">
        <f>J263+J264</f>
        <v>69500</v>
      </c>
      <c r="K262" s="58">
        <f t="shared" ref="K262:Q262" si="68">K263+K264</f>
        <v>69500</v>
      </c>
      <c r="L262" s="58">
        <f t="shared" si="68"/>
        <v>69500</v>
      </c>
      <c r="M262" s="58">
        <f t="shared" si="68"/>
        <v>69500</v>
      </c>
      <c r="N262" s="58">
        <f t="shared" si="68"/>
        <v>83800</v>
      </c>
      <c r="O262" s="58">
        <f t="shared" si="68"/>
        <v>83800</v>
      </c>
      <c r="P262" s="58">
        <f t="shared" si="68"/>
        <v>93800</v>
      </c>
      <c r="Q262" s="58">
        <f t="shared" si="68"/>
        <v>93800</v>
      </c>
      <c r="R262" s="49">
        <f t="shared" ref="R262:S262" si="69">R263+R264</f>
        <v>93800</v>
      </c>
      <c r="S262" s="49">
        <f t="shared" si="69"/>
        <v>93800</v>
      </c>
      <c r="T262" s="45"/>
      <c r="U262" s="152">
        <f t="shared" si="45"/>
        <v>93.8</v>
      </c>
      <c r="V262" s="152">
        <f t="shared" si="46"/>
        <v>93.8</v>
      </c>
    </row>
    <row r="263" spans="1:22" s="5" customFormat="1" ht="38.25" customHeight="1">
      <c r="A263" s="218"/>
      <c r="B263" s="17"/>
      <c r="C263" s="18" t="s">
        <v>58</v>
      </c>
      <c r="D263" s="11" t="s">
        <v>57</v>
      </c>
      <c r="E263" s="12"/>
      <c r="F263" s="12"/>
      <c r="G263" s="12"/>
      <c r="H263" s="49">
        <f>H266</f>
        <v>83800</v>
      </c>
      <c r="I263" s="49">
        <f>I266</f>
        <v>83800</v>
      </c>
      <c r="J263" s="58">
        <f>J266</f>
        <v>69500</v>
      </c>
      <c r="K263" s="58">
        <f>K266</f>
        <v>69500</v>
      </c>
      <c r="L263" s="58">
        <f t="shared" ref="L263:Q263" si="70">L266</f>
        <v>69500</v>
      </c>
      <c r="M263" s="58">
        <f t="shared" si="70"/>
        <v>69500</v>
      </c>
      <c r="N263" s="58">
        <f t="shared" si="70"/>
        <v>83800</v>
      </c>
      <c r="O263" s="58">
        <f t="shared" si="70"/>
        <v>83800</v>
      </c>
      <c r="P263" s="58">
        <f t="shared" si="70"/>
        <v>83800</v>
      </c>
      <c r="Q263" s="58">
        <f t="shared" si="70"/>
        <v>83800</v>
      </c>
      <c r="R263" s="49">
        <f t="shared" ref="R263:S263" si="71">R266</f>
        <v>83800</v>
      </c>
      <c r="S263" s="49">
        <f t="shared" si="71"/>
        <v>83800</v>
      </c>
      <c r="T263" s="45"/>
      <c r="U263" s="152">
        <f t="shared" si="45"/>
        <v>83.8</v>
      </c>
      <c r="V263" s="152">
        <f t="shared" si="46"/>
        <v>83.8</v>
      </c>
    </row>
    <row r="264" spans="1:22" s="5" customFormat="1" ht="30.75" customHeight="1">
      <c r="A264" s="218"/>
      <c r="B264" s="17"/>
      <c r="C264" s="177" t="s">
        <v>98</v>
      </c>
      <c r="D264" s="22" t="s">
        <v>153</v>
      </c>
      <c r="E264" s="12"/>
      <c r="F264" s="12"/>
      <c r="G264" s="12"/>
      <c r="H264" s="49">
        <f>H265</f>
        <v>10000</v>
      </c>
      <c r="I264" s="49">
        <f>I265</f>
        <v>10000</v>
      </c>
      <c r="J264" s="58">
        <f t="shared" ref="J264:S264" si="72">J265</f>
        <v>0</v>
      </c>
      <c r="K264" s="58">
        <f t="shared" si="72"/>
        <v>0</v>
      </c>
      <c r="L264" s="58">
        <f t="shared" si="72"/>
        <v>0</v>
      </c>
      <c r="M264" s="58">
        <f t="shared" si="72"/>
        <v>0</v>
      </c>
      <c r="N264" s="59">
        <f t="shared" si="72"/>
        <v>0</v>
      </c>
      <c r="O264" s="59">
        <f t="shared" si="72"/>
        <v>0</v>
      </c>
      <c r="P264" s="59">
        <f t="shared" si="72"/>
        <v>10000</v>
      </c>
      <c r="Q264" s="59">
        <f t="shared" si="72"/>
        <v>10000</v>
      </c>
      <c r="R264" s="49">
        <f t="shared" si="72"/>
        <v>10000</v>
      </c>
      <c r="S264" s="49">
        <f t="shared" si="72"/>
        <v>10000</v>
      </c>
      <c r="T264" s="45"/>
      <c r="U264" s="152">
        <f t="shared" si="45"/>
        <v>10</v>
      </c>
      <c r="V264" s="152">
        <f t="shared" si="46"/>
        <v>10</v>
      </c>
    </row>
    <row r="265" spans="1:22" s="5" customFormat="1" ht="45.75" customHeight="1">
      <c r="A265" s="218"/>
      <c r="B265" s="160" t="s">
        <v>405</v>
      </c>
      <c r="C265" s="205"/>
      <c r="D265" s="11" t="s">
        <v>49</v>
      </c>
      <c r="E265" s="12" t="s">
        <v>50</v>
      </c>
      <c r="F265" s="12" t="s">
        <v>406</v>
      </c>
      <c r="G265" s="12" t="s">
        <v>135</v>
      </c>
      <c r="H265" s="49">
        <v>10000</v>
      </c>
      <c r="I265" s="49">
        <v>10000</v>
      </c>
      <c r="J265" s="64">
        <v>0</v>
      </c>
      <c r="K265" s="64">
        <v>0</v>
      </c>
      <c r="L265" s="58">
        <v>0</v>
      </c>
      <c r="M265" s="64">
        <v>0</v>
      </c>
      <c r="N265" s="59">
        <v>0</v>
      </c>
      <c r="O265" s="59">
        <v>0</v>
      </c>
      <c r="P265" s="59">
        <v>10000</v>
      </c>
      <c r="Q265" s="59">
        <v>10000</v>
      </c>
      <c r="R265" s="49">
        <v>10000</v>
      </c>
      <c r="S265" s="49">
        <v>10000</v>
      </c>
      <c r="T265" s="45"/>
      <c r="U265" s="152">
        <f t="shared" ref="U265:U327" si="73">P265/1000</f>
        <v>10</v>
      </c>
      <c r="V265" s="152">
        <f t="shared" ref="V265:V327" si="74">Q265/1000</f>
        <v>10</v>
      </c>
    </row>
    <row r="266" spans="1:22" s="5" customFormat="1" ht="56.25" customHeight="1">
      <c r="A266" s="218"/>
      <c r="B266" s="204"/>
      <c r="C266" s="205"/>
      <c r="D266" s="11" t="s">
        <v>57</v>
      </c>
      <c r="E266" s="12" t="s">
        <v>59</v>
      </c>
      <c r="F266" s="12" t="s">
        <v>406</v>
      </c>
      <c r="G266" s="12" t="s">
        <v>135</v>
      </c>
      <c r="H266" s="49">
        <v>83800</v>
      </c>
      <c r="I266" s="49">
        <v>83800</v>
      </c>
      <c r="J266" s="58">
        <v>69500</v>
      </c>
      <c r="K266" s="58">
        <v>69500</v>
      </c>
      <c r="L266" s="58">
        <v>69500</v>
      </c>
      <c r="M266" s="58">
        <v>69500</v>
      </c>
      <c r="N266" s="59">
        <v>83800</v>
      </c>
      <c r="O266" s="59">
        <v>83800</v>
      </c>
      <c r="P266" s="59">
        <v>83800</v>
      </c>
      <c r="Q266" s="59">
        <v>83800</v>
      </c>
      <c r="R266" s="49">
        <v>83800</v>
      </c>
      <c r="S266" s="49">
        <v>83800</v>
      </c>
      <c r="T266" s="45"/>
      <c r="U266" s="152">
        <f t="shared" si="73"/>
        <v>83.8</v>
      </c>
      <c r="V266" s="152">
        <f t="shared" si="74"/>
        <v>83.8</v>
      </c>
    </row>
    <row r="267" spans="1:22" s="40" customFormat="1" ht="25.5" customHeight="1">
      <c r="A267" s="154" t="s">
        <v>630</v>
      </c>
      <c r="B267" s="154" t="s">
        <v>665</v>
      </c>
      <c r="C267" s="104" t="s">
        <v>34</v>
      </c>
      <c r="D267" s="7"/>
      <c r="E267" s="7"/>
      <c r="F267" s="7"/>
      <c r="G267" s="7"/>
      <c r="H267" s="61">
        <f>H269</f>
        <v>750000</v>
      </c>
      <c r="I267" s="61">
        <f>I269</f>
        <v>700000</v>
      </c>
      <c r="J267" s="61">
        <f t="shared" ref="J267" si="75">J269</f>
        <v>0</v>
      </c>
      <c r="K267" s="61">
        <f t="shared" ref="K267:M267" si="76">K269</f>
        <v>0</v>
      </c>
      <c r="L267" s="61">
        <f t="shared" ref="L267:S267" si="77">L269</f>
        <v>0</v>
      </c>
      <c r="M267" s="61">
        <f t="shared" si="76"/>
        <v>0</v>
      </c>
      <c r="N267" s="61">
        <f t="shared" si="77"/>
        <v>1424600</v>
      </c>
      <c r="O267" s="61">
        <f t="shared" si="77"/>
        <v>200000</v>
      </c>
      <c r="P267" s="61">
        <f t="shared" si="77"/>
        <v>1454600</v>
      </c>
      <c r="Q267" s="61">
        <f t="shared" si="77"/>
        <v>1454600</v>
      </c>
      <c r="R267" s="61">
        <f t="shared" si="77"/>
        <v>230000</v>
      </c>
      <c r="S267" s="61">
        <f t="shared" si="77"/>
        <v>230000</v>
      </c>
      <c r="T267" s="46"/>
      <c r="U267" s="9">
        <f t="shared" si="73"/>
        <v>1454.6</v>
      </c>
      <c r="V267" s="9">
        <f t="shared" si="74"/>
        <v>1454.6</v>
      </c>
    </row>
    <row r="268" spans="1:22" s="40" customFormat="1" ht="25.5" customHeight="1">
      <c r="A268" s="154"/>
      <c r="B268" s="154"/>
      <c r="C268" s="104" t="s">
        <v>55</v>
      </c>
      <c r="D268" s="7"/>
      <c r="E268" s="7"/>
      <c r="F268" s="7"/>
      <c r="G268" s="7"/>
      <c r="H268" s="62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46"/>
      <c r="U268" s="8"/>
      <c r="V268" s="8"/>
    </row>
    <row r="269" spans="1:22" s="40" customFormat="1" ht="42" customHeight="1">
      <c r="A269" s="154"/>
      <c r="B269" s="154"/>
      <c r="C269" s="104" t="s">
        <v>67</v>
      </c>
      <c r="D269" s="14" t="s">
        <v>68</v>
      </c>
      <c r="E269" s="7"/>
      <c r="F269" s="7"/>
      <c r="G269" s="7"/>
      <c r="H269" s="62">
        <f>H270+H272+H274</f>
        <v>750000</v>
      </c>
      <c r="I269" s="62">
        <f t="shared" ref="I269:Q269" si="78">I270+I272+I274</f>
        <v>700000</v>
      </c>
      <c r="J269" s="8">
        <f t="shared" si="78"/>
        <v>0</v>
      </c>
      <c r="K269" s="8">
        <f t="shared" si="78"/>
        <v>0</v>
      </c>
      <c r="L269" s="8">
        <f t="shared" si="78"/>
        <v>0</v>
      </c>
      <c r="M269" s="8">
        <f t="shared" si="78"/>
        <v>0</v>
      </c>
      <c r="N269" s="8">
        <f t="shared" si="78"/>
        <v>1424600</v>
      </c>
      <c r="O269" s="8">
        <f t="shared" si="78"/>
        <v>200000</v>
      </c>
      <c r="P269" s="8">
        <f t="shared" si="78"/>
        <v>1454600</v>
      </c>
      <c r="Q269" s="8">
        <f t="shared" si="78"/>
        <v>1454600</v>
      </c>
      <c r="R269" s="62">
        <f>R270+R272+R274</f>
        <v>230000</v>
      </c>
      <c r="S269" s="62">
        <f>S270+S272+S274</f>
        <v>230000</v>
      </c>
      <c r="T269" s="46"/>
      <c r="U269" s="8">
        <f t="shared" si="73"/>
        <v>1454.6</v>
      </c>
      <c r="V269" s="8">
        <f t="shared" si="74"/>
        <v>1454.6</v>
      </c>
    </row>
    <row r="270" spans="1:22" s="5" customFormat="1" ht="33" customHeight="1">
      <c r="A270" s="177" t="s">
        <v>505</v>
      </c>
      <c r="B270" s="160" t="s">
        <v>71</v>
      </c>
      <c r="C270" s="2" t="s">
        <v>34</v>
      </c>
      <c r="D270" s="11"/>
      <c r="E270" s="12"/>
      <c r="F270" s="12"/>
      <c r="G270" s="12"/>
      <c r="H270" s="49">
        <v>550000</v>
      </c>
      <c r="I270" s="49">
        <v>500000</v>
      </c>
      <c r="J270" s="55">
        <f>J271</f>
        <v>0</v>
      </c>
      <c r="K270" s="55">
        <f t="shared" ref="K270:Q270" si="79">K271</f>
        <v>0</v>
      </c>
      <c r="L270" s="55">
        <f t="shared" si="79"/>
        <v>0</v>
      </c>
      <c r="M270" s="55">
        <f t="shared" si="79"/>
        <v>0</v>
      </c>
      <c r="N270" s="55">
        <f t="shared" si="79"/>
        <v>1224600</v>
      </c>
      <c r="O270" s="55">
        <f t="shared" si="79"/>
        <v>0</v>
      </c>
      <c r="P270" s="55">
        <f t="shared" si="79"/>
        <v>1224600</v>
      </c>
      <c r="Q270" s="55">
        <f t="shared" si="79"/>
        <v>1224600</v>
      </c>
      <c r="R270" s="49">
        <f t="shared" ref="R270:S270" si="80">R271</f>
        <v>0</v>
      </c>
      <c r="S270" s="49">
        <f t="shared" si="80"/>
        <v>0</v>
      </c>
      <c r="T270" s="45"/>
      <c r="U270" s="152">
        <f t="shared" si="73"/>
        <v>1224.5999999999999</v>
      </c>
      <c r="V270" s="152">
        <f t="shared" si="74"/>
        <v>1224.5999999999999</v>
      </c>
    </row>
    <row r="271" spans="1:22" s="5" customFormat="1" ht="51" customHeight="1">
      <c r="A271" s="208"/>
      <c r="B271" s="226"/>
      <c r="C271" s="2" t="s">
        <v>69</v>
      </c>
      <c r="D271" s="11" t="s">
        <v>68</v>
      </c>
      <c r="E271" s="12" t="s">
        <v>70</v>
      </c>
      <c r="F271" s="12" t="s">
        <v>269</v>
      </c>
      <c r="G271" s="12" t="s">
        <v>407</v>
      </c>
      <c r="H271" s="49">
        <v>550000</v>
      </c>
      <c r="I271" s="49">
        <v>500000</v>
      </c>
      <c r="J271" s="55">
        <v>0</v>
      </c>
      <c r="K271" s="55">
        <v>0</v>
      </c>
      <c r="L271" s="55">
        <v>0</v>
      </c>
      <c r="M271" s="55">
        <v>0</v>
      </c>
      <c r="N271" s="49">
        <v>1224600</v>
      </c>
      <c r="O271" s="49">
        <v>0</v>
      </c>
      <c r="P271" s="49">
        <v>1224600</v>
      </c>
      <c r="Q271" s="49">
        <v>1224600</v>
      </c>
      <c r="R271" s="49"/>
      <c r="S271" s="49"/>
      <c r="T271" s="45"/>
      <c r="U271" s="152">
        <f t="shared" si="73"/>
        <v>1224.5999999999999</v>
      </c>
      <c r="V271" s="152">
        <f t="shared" si="74"/>
        <v>1224.5999999999999</v>
      </c>
    </row>
    <row r="272" spans="1:22" s="5" customFormat="1" ht="33.75" customHeight="1">
      <c r="A272" s="177" t="s">
        <v>506</v>
      </c>
      <c r="B272" s="160" t="s">
        <v>72</v>
      </c>
      <c r="C272" s="2" t="s">
        <v>34</v>
      </c>
      <c r="D272" s="11"/>
      <c r="E272" s="12"/>
      <c r="F272" s="12"/>
      <c r="G272" s="12"/>
      <c r="H272" s="49">
        <v>200000</v>
      </c>
      <c r="I272" s="49">
        <v>200000</v>
      </c>
      <c r="J272" s="13">
        <f t="shared" ref="J272:Q272" si="81">J273</f>
        <v>0</v>
      </c>
      <c r="K272" s="13">
        <f t="shared" si="81"/>
        <v>0</v>
      </c>
      <c r="L272" s="13">
        <f t="shared" si="81"/>
        <v>0</v>
      </c>
      <c r="M272" s="13">
        <f t="shared" si="81"/>
        <v>0</v>
      </c>
      <c r="N272" s="13">
        <f t="shared" si="81"/>
        <v>200000</v>
      </c>
      <c r="O272" s="13">
        <f t="shared" si="81"/>
        <v>200000</v>
      </c>
      <c r="P272" s="13">
        <f t="shared" si="81"/>
        <v>200000</v>
      </c>
      <c r="Q272" s="13">
        <f t="shared" si="81"/>
        <v>200000</v>
      </c>
      <c r="R272" s="49">
        <f>R273</f>
        <v>200000</v>
      </c>
      <c r="S272" s="49">
        <f>S273</f>
        <v>200000</v>
      </c>
      <c r="T272" s="45"/>
      <c r="U272" s="152">
        <f t="shared" si="73"/>
        <v>200</v>
      </c>
      <c r="V272" s="152">
        <f t="shared" si="74"/>
        <v>200</v>
      </c>
    </row>
    <row r="273" spans="1:38" s="5" customFormat="1" ht="48.75" customHeight="1">
      <c r="A273" s="208"/>
      <c r="B273" s="226"/>
      <c r="C273" s="2" t="s">
        <v>69</v>
      </c>
      <c r="D273" s="11" t="s">
        <v>68</v>
      </c>
      <c r="E273" s="12" t="s">
        <v>70</v>
      </c>
      <c r="F273" s="12" t="s">
        <v>218</v>
      </c>
      <c r="G273" s="12" t="s">
        <v>530</v>
      </c>
      <c r="H273" s="49">
        <v>200000</v>
      </c>
      <c r="I273" s="49">
        <v>200000</v>
      </c>
      <c r="J273" s="64">
        <v>0</v>
      </c>
      <c r="K273" s="64">
        <v>0</v>
      </c>
      <c r="L273" s="58">
        <v>0</v>
      </c>
      <c r="M273" s="64">
        <v>0</v>
      </c>
      <c r="N273" s="59">
        <v>200000</v>
      </c>
      <c r="O273" s="59">
        <v>200000</v>
      </c>
      <c r="P273" s="59">
        <v>200000</v>
      </c>
      <c r="Q273" s="59">
        <v>200000</v>
      </c>
      <c r="R273" s="49">
        <v>200000</v>
      </c>
      <c r="S273" s="49">
        <v>200000</v>
      </c>
      <c r="T273" s="45"/>
      <c r="U273" s="152">
        <f t="shared" si="73"/>
        <v>200</v>
      </c>
      <c r="V273" s="152">
        <f t="shared" si="74"/>
        <v>200</v>
      </c>
    </row>
    <row r="274" spans="1:38" s="5" customFormat="1" ht="48.75" customHeight="1">
      <c r="A274" s="177" t="s">
        <v>631</v>
      </c>
      <c r="B274" s="160" t="s">
        <v>576</v>
      </c>
      <c r="C274" s="94" t="s">
        <v>34</v>
      </c>
      <c r="D274" s="11"/>
      <c r="E274" s="12"/>
      <c r="F274" s="12"/>
      <c r="G274" s="12"/>
      <c r="H274" s="49">
        <f>H275</f>
        <v>0</v>
      </c>
      <c r="I274" s="49">
        <f t="shared" ref="I274:Q274" si="82">I275</f>
        <v>0</v>
      </c>
      <c r="J274" s="13">
        <f t="shared" si="82"/>
        <v>0</v>
      </c>
      <c r="K274" s="13">
        <f t="shared" si="82"/>
        <v>0</v>
      </c>
      <c r="L274" s="13">
        <f t="shared" si="82"/>
        <v>0</v>
      </c>
      <c r="M274" s="13">
        <f t="shared" si="82"/>
        <v>0</v>
      </c>
      <c r="N274" s="13">
        <f t="shared" si="82"/>
        <v>0</v>
      </c>
      <c r="O274" s="13">
        <f t="shared" si="82"/>
        <v>0</v>
      </c>
      <c r="P274" s="13">
        <f t="shared" si="82"/>
        <v>30000</v>
      </c>
      <c r="Q274" s="13">
        <f t="shared" si="82"/>
        <v>30000</v>
      </c>
      <c r="R274" s="49">
        <f>R275</f>
        <v>30000</v>
      </c>
      <c r="S274" s="49">
        <f>S275</f>
        <v>30000</v>
      </c>
      <c r="T274" s="45"/>
      <c r="U274" s="152">
        <f t="shared" si="73"/>
        <v>30</v>
      </c>
      <c r="V274" s="152">
        <f t="shared" si="74"/>
        <v>30</v>
      </c>
    </row>
    <row r="275" spans="1:38" s="5" customFormat="1" ht="53.25" customHeight="1">
      <c r="A275" s="206"/>
      <c r="B275" s="204"/>
      <c r="C275" s="94" t="s">
        <v>69</v>
      </c>
      <c r="D275" s="11" t="s">
        <v>68</v>
      </c>
      <c r="E275" s="12" t="s">
        <v>70</v>
      </c>
      <c r="F275" s="12" t="s">
        <v>575</v>
      </c>
      <c r="G275" s="12" t="s">
        <v>407</v>
      </c>
      <c r="H275" s="49"/>
      <c r="I275" s="49"/>
      <c r="J275" s="64">
        <v>0</v>
      </c>
      <c r="K275" s="64">
        <v>0</v>
      </c>
      <c r="L275" s="58">
        <v>0</v>
      </c>
      <c r="M275" s="64">
        <v>0</v>
      </c>
      <c r="N275" s="59">
        <v>0</v>
      </c>
      <c r="O275" s="59">
        <v>0</v>
      </c>
      <c r="P275" s="59">
        <v>30000</v>
      </c>
      <c r="Q275" s="59">
        <v>30000</v>
      </c>
      <c r="R275" s="49">
        <v>30000</v>
      </c>
      <c r="S275" s="49">
        <v>30000</v>
      </c>
      <c r="T275" s="45"/>
      <c r="U275" s="152">
        <f t="shared" si="73"/>
        <v>30</v>
      </c>
      <c r="V275" s="152">
        <f t="shared" si="74"/>
        <v>30</v>
      </c>
    </row>
    <row r="276" spans="1:38" s="40" customFormat="1" ht="28.5" customHeight="1">
      <c r="A276" s="154" t="s">
        <v>630</v>
      </c>
      <c r="B276" s="154" t="s">
        <v>666</v>
      </c>
      <c r="C276" s="104" t="s">
        <v>34</v>
      </c>
      <c r="D276" s="7"/>
      <c r="E276" s="7"/>
      <c r="F276" s="7"/>
      <c r="G276" s="7"/>
      <c r="H276" s="61">
        <f>H278+H279</f>
        <v>10913761.060000001</v>
      </c>
      <c r="I276" s="61">
        <f>I278+I279</f>
        <v>10912261.25</v>
      </c>
      <c r="J276" s="61">
        <f t="shared" ref="J276" si="83">J278+J279</f>
        <v>2185668.88</v>
      </c>
      <c r="K276" s="61">
        <f t="shared" ref="K276:M276" si="84">K278+K279</f>
        <v>2179128.5699999998</v>
      </c>
      <c r="L276" s="61">
        <f t="shared" ref="L276:S276" si="85">L278+L279</f>
        <v>6951675.75</v>
      </c>
      <c r="M276" s="61">
        <f t="shared" si="84"/>
        <v>6905174.9000000004</v>
      </c>
      <c r="N276" s="61">
        <f t="shared" si="85"/>
        <v>9301516.0999999996</v>
      </c>
      <c r="O276" s="61">
        <f t="shared" si="85"/>
        <v>9271265.25</v>
      </c>
      <c r="P276" s="61">
        <f t="shared" si="85"/>
        <v>13093425.27</v>
      </c>
      <c r="Q276" s="61">
        <f t="shared" si="85"/>
        <v>13093174.42</v>
      </c>
      <c r="R276" s="61">
        <f t="shared" si="85"/>
        <v>11548825</v>
      </c>
      <c r="S276" s="61">
        <f t="shared" si="85"/>
        <v>11548825</v>
      </c>
      <c r="T276" s="46"/>
      <c r="U276" s="9">
        <f t="shared" si="73"/>
        <v>13093.42527</v>
      </c>
      <c r="V276" s="9">
        <f t="shared" si="74"/>
        <v>13093.174419999999</v>
      </c>
    </row>
    <row r="277" spans="1:38" s="40" customFormat="1" ht="18" customHeight="1">
      <c r="A277" s="154"/>
      <c r="B277" s="154"/>
      <c r="C277" s="104" t="s">
        <v>55</v>
      </c>
      <c r="D277" s="7"/>
      <c r="E277" s="7"/>
      <c r="F277" s="7"/>
      <c r="G277" s="7"/>
      <c r="H277" s="62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46"/>
      <c r="U277" s="8"/>
      <c r="V277" s="8"/>
    </row>
    <row r="278" spans="1:38" s="40" customFormat="1" ht="29.25" customHeight="1">
      <c r="A278" s="154"/>
      <c r="B278" s="154"/>
      <c r="C278" s="104" t="s">
        <v>67</v>
      </c>
      <c r="D278" s="14" t="s">
        <v>68</v>
      </c>
      <c r="E278" s="7"/>
      <c r="F278" s="7"/>
      <c r="G278" s="7"/>
      <c r="H278" s="62">
        <f>H281-H291+H297+M299</f>
        <v>10459761.060000001</v>
      </c>
      <c r="I278" s="62">
        <f t="shared" ref="I278:Q278" si="86">I280-I291+I297</f>
        <v>10458261.25</v>
      </c>
      <c r="J278" s="62">
        <f t="shared" si="86"/>
        <v>2171668.88</v>
      </c>
      <c r="K278" s="62">
        <f t="shared" si="86"/>
        <v>2179128.5699999998</v>
      </c>
      <c r="L278" s="62">
        <f t="shared" si="86"/>
        <v>6731690.75</v>
      </c>
      <c r="M278" s="62">
        <f t="shared" si="86"/>
        <v>6706689.9000000004</v>
      </c>
      <c r="N278" s="62">
        <f t="shared" si="86"/>
        <v>9005891.0999999996</v>
      </c>
      <c r="O278" s="62">
        <f t="shared" si="86"/>
        <v>8980640.25</v>
      </c>
      <c r="P278" s="62">
        <f t="shared" si="86"/>
        <v>12624250.27</v>
      </c>
      <c r="Q278" s="62">
        <f t="shared" si="86"/>
        <v>12623999.42</v>
      </c>
      <c r="R278" s="62">
        <f>R280-R291+R297</f>
        <v>11079650</v>
      </c>
      <c r="S278" s="62">
        <f>S280-S291+S297</f>
        <v>11079650</v>
      </c>
      <c r="T278" s="46"/>
      <c r="U278" s="8">
        <f t="shared" si="73"/>
        <v>12624.25027</v>
      </c>
      <c r="V278" s="8">
        <f t="shared" si="74"/>
        <v>12623.99942</v>
      </c>
    </row>
    <row r="279" spans="1:38" s="40" customFormat="1" ht="37.5" customHeight="1">
      <c r="A279" s="154"/>
      <c r="B279" s="154"/>
      <c r="C279" s="104" t="s">
        <v>98</v>
      </c>
      <c r="D279" s="14" t="s">
        <v>49</v>
      </c>
      <c r="E279" s="7"/>
      <c r="F279" s="7"/>
      <c r="G279" s="7"/>
      <c r="H279" s="62">
        <f>H291+H300</f>
        <v>454000</v>
      </c>
      <c r="I279" s="62">
        <f>I291+I300</f>
        <v>454000</v>
      </c>
      <c r="J279" s="62">
        <f t="shared" ref="J279:Q279" si="87">J291+J300</f>
        <v>14000</v>
      </c>
      <c r="K279" s="62">
        <f t="shared" si="87"/>
        <v>0</v>
      </c>
      <c r="L279" s="62">
        <f t="shared" si="87"/>
        <v>219985</v>
      </c>
      <c r="M279" s="62">
        <f t="shared" si="87"/>
        <v>198485</v>
      </c>
      <c r="N279" s="62">
        <f t="shared" si="87"/>
        <v>295625</v>
      </c>
      <c r="O279" s="62">
        <f t="shared" si="87"/>
        <v>290625</v>
      </c>
      <c r="P279" s="62">
        <f t="shared" si="87"/>
        <v>469175</v>
      </c>
      <c r="Q279" s="62">
        <f t="shared" si="87"/>
        <v>469175</v>
      </c>
      <c r="R279" s="62">
        <f>R291+R300</f>
        <v>469175</v>
      </c>
      <c r="S279" s="62">
        <f>S291+S300</f>
        <v>469175</v>
      </c>
      <c r="T279" s="46"/>
      <c r="U279" s="8">
        <f t="shared" si="73"/>
        <v>469.17500000000001</v>
      </c>
      <c r="V279" s="8">
        <f t="shared" si="74"/>
        <v>469.17500000000001</v>
      </c>
    </row>
    <row r="280" spans="1:38" s="5" customFormat="1" ht="24.75" customHeight="1">
      <c r="A280" s="177" t="s">
        <v>73</v>
      </c>
      <c r="B280" s="2"/>
      <c r="C280" s="2" t="s">
        <v>34</v>
      </c>
      <c r="D280" s="11"/>
      <c r="E280" s="12"/>
      <c r="F280" s="12"/>
      <c r="G280" s="12"/>
      <c r="H280" s="49">
        <f>H281</f>
        <v>10680661.060000001</v>
      </c>
      <c r="I280" s="49">
        <f t="shared" ref="I280:Q280" si="88">I281</f>
        <v>10679161.25</v>
      </c>
      <c r="J280" s="49">
        <f t="shared" si="88"/>
        <v>2183668.88</v>
      </c>
      <c r="K280" s="49">
        <f t="shared" si="88"/>
        <v>2179128.5699999998</v>
      </c>
      <c r="L280" s="49">
        <f t="shared" si="88"/>
        <v>6910535.75</v>
      </c>
      <c r="M280" s="49">
        <f t="shared" si="88"/>
        <v>6866034.9000000004</v>
      </c>
      <c r="N280" s="49">
        <f t="shared" si="88"/>
        <v>9037976.0999999996</v>
      </c>
      <c r="O280" s="49">
        <f t="shared" si="88"/>
        <v>9007725.25</v>
      </c>
      <c r="P280" s="49">
        <f t="shared" si="88"/>
        <v>12746025.27</v>
      </c>
      <c r="Q280" s="49">
        <f t="shared" si="88"/>
        <v>12745774.42</v>
      </c>
      <c r="R280" s="49">
        <f t="shared" ref="R280:S280" si="89">R281</f>
        <v>11401775</v>
      </c>
      <c r="S280" s="49">
        <f t="shared" si="89"/>
        <v>11401775</v>
      </c>
      <c r="T280" s="44"/>
      <c r="U280" s="152">
        <f t="shared" si="73"/>
        <v>12746.02527</v>
      </c>
      <c r="V280" s="152">
        <f t="shared" si="74"/>
        <v>12745.77442</v>
      </c>
      <c r="W280" s="40"/>
      <c r="X280" s="40"/>
      <c r="Y280" s="40"/>
      <c r="Z280" s="40"/>
      <c r="AA280" s="40"/>
      <c r="AB280" s="40"/>
      <c r="AC280" s="40"/>
      <c r="AD280" s="40"/>
      <c r="AE280" s="40"/>
      <c r="AF280" s="40"/>
      <c r="AG280" s="40"/>
      <c r="AH280" s="40"/>
      <c r="AI280" s="40"/>
      <c r="AJ280" s="40"/>
      <c r="AK280" s="40"/>
      <c r="AL280" s="40"/>
    </row>
    <row r="281" spans="1:38" s="5" customFormat="1" ht="18.75" customHeight="1">
      <c r="A281" s="205"/>
      <c r="B281" s="2"/>
      <c r="C281" s="2" t="s">
        <v>74</v>
      </c>
      <c r="D281" s="11"/>
      <c r="E281" s="12"/>
      <c r="F281" s="12"/>
      <c r="G281" s="12"/>
      <c r="H281" s="49">
        <f t="shared" ref="H281:Q281" si="90">SUM(H282:H295)-H291</f>
        <v>10680661.060000001</v>
      </c>
      <c r="I281" s="49">
        <f t="shared" si="90"/>
        <v>10679161.25</v>
      </c>
      <c r="J281" s="55">
        <f t="shared" si="90"/>
        <v>2183668.88</v>
      </c>
      <c r="K281" s="55">
        <f t="shared" si="90"/>
        <v>2179128.5699999998</v>
      </c>
      <c r="L281" s="55">
        <f t="shared" si="90"/>
        <v>6910535.75</v>
      </c>
      <c r="M281" s="55">
        <f t="shared" si="90"/>
        <v>6866034.9000000004</v>
      </c>
      <c r="N281" s="49">
        <f t="shared" si="90"/>
        <v>9037976.0999999996</v>
      </c>
      <c r="O281" s="49">
        <f t="shared" si="90"/>
        <v>9007725.25</v>
      </c>
      <c r="P281" s="49">
        <f t="shared" si="90"/>
        <v>12746025.27</v>
      </c>
      <c r="Q281" s="49">
        <f t="shared" si="90"/>
        <v>12745774.42</v>
      </c>
      <c r="R281" s="49">
        <f>SUM(R282:R295)-R291</f>
        <v>11401775</v>
      </c>
      <c r="S281" s="49">
        <f>SUM(S282:S295)-S291</f>
        <v>11401775</v>
      </c>
      <c r="T281" s="45"/>
      <c r="U281" s="152">
        <f t="shared" si="73"/>
        <v>12746.02527</v>
      </c>
      <c r="V281" s="152">
        <f t="shared" si="74"/>
        <v>12745.77442</v>
      </c>
    </row>
    <row r="282" spans="1:38" s="5" customFormat="1" ht="88.5" customHeight="1">
      <c r="A282" s="205"/>
      <c r="B282" s="2" t="s">
        <v>17</v>
      </c>
      <c r="C282" s="177" t="s">
        <v>67</v>
      </c>
      <c r="D282" s="11" t="s">
        <v>68</v>
      </c>
      <c r="E282" s="12" t="s">
        <v>40</v>
      </c>
      <c r="F282" s="12" t="s">
        <v>219</v>
      </c>
      <c r="G282" s="12" t="s">
        <v>132</v>
      </c>
      <c r="H282" s="49">
        <v>82432.429999999993</v>
      </c>
      <c r="I282" s="49">
        <v>82432.429999999993</v>
      </c>
      <c r="J282" s="64">
        <v>10490</v>
      </c>
      <c r="K282" s="64">
        <v>10490</v>
      </c>
      <c r="L282" s="58">
        <v>26225</v>
      </c>
      <c r="M282" s="64">
        <v>26225</v>
      </c>
      <c r="N282" s="59">
        <v>47426</v>
      </c>
      <c r="O282" s="59">
        <v>47426</v>
      </c>
      <c r="P282" s="59">
        <v>454900.27</v>
      </c>
      <c r="Q282" s="59">
        <v>454900.27</v>
      </c>
      <c r="R282" s="49"/>
      <c r="S282" s="49"/>
      <c r="T282" s="45"/>
      <c r="U282" s="152">
        <f t="shared" si="73"/>
        <v>454.90027000000003</v>
      </c>
      <c r="V282" s="152">
        <f t="shared" si="74"/>
        <v>454.90027000000003</v>
      </c>
    </row>
    <row r="283" spans="1:38" s="5" customFormat="1" ht="80.25" customHeight="1">
      <c r="A283" s="205"/>
      <c r="B283" s="24" t="s">
        <v>222</v>
      </c>
      <c r="C283" s="205"/>
      <c r="D283" s="11" t="s">
        <v>68</v>
      </c>
      <c r="E283" s="12" t="s">
        <v>40</v>
      </c>
      <c r="F283" s="12" t="s">
        <v>221</v>
      </c>
      <c r="G283" s="12" t="s">
        <v>132</v>
      </c>
      <c r="H283" s="49">
        <v>391800</v>
      </c>
      <c r="I283" s="49">
        <v>391800</v>
      </c>
      <c r="J283" s="64">
        <v>0</v>
      </c>
      <c r="K283" s="64">
        <v>0</v>
      </c>
      <c r="L283" s="58">
        <v>269050</v>
      </c>
      <c r="M283" s="64">
        <v>269050</v>
      </c>
      <c r="N283" s="59">
        <v>403575</v>
      </c>
      <c r="O283" s="59">
        <v>403575</v>
      </c>
      <c r="P283" s="59">
        <v>538100</v>
      </c>
      <c r="Q283" s="59">
        <v>538100</v>
      </c>
      <c r="R283" s="49"/>
      <c r="S283" s="49"/>
      <c r="T283" s="45"/>
      <c r="U283" s="152">
        <f t="shared" si="73"/>
        <v>538.1</v>
      </c>
      <c r="V283" s="152">
        <f t="shared" si="74"/>
        <v>538.1</v>
      </c>
    </row>
    <row r="284" spans="1:38" s="5" customFormat="1" ht="63" customHeight="1">
      <c r="A284" s="205"/>
      <c r="B284" s="52" t="s">
        <v>532</v>
      </c>
      <c r="C284" s="205"/>
      <c r="D284" s="11" t="s">
        <v>68</v>
      </c>
      <c r="E284" s="12" t="s">
        <v>40</v>
      </c>
      <c r="F284" s="12" t="s">
        <v>531</v>
      </c>
      <c r="G284" s="12" t="s">
        <v>132</v>
      </c>
      <c r="H284" s="49"/>
      <c r="I284" s="49"/>
      <c r="J284" s="64">
        <v>60399</v>
      </c>
      <c r="K284" s="64">
        <v>60399</v>
      </c>
      <c r="L284" s="58">
        <v>120798</v>
      </c>
      <c r="M284" s="64">
        <v>120798</v>
      </c>
      <c r="N284" s="59">
        <v>181197</v>
      </c>
      <c r="O284" s="59">
        <v>181197</v>
      </c>
      <c r="P284" s="59">
        <v>241600</v>
      </c>
      <c r="Q284" s="59">
        <v>241600</v>
      </c>
      <c r="R284" s="49"/>
      <c r="S284" s="49"/>
      <c r="T284" s="45"/>
      <c r="U284" s="152">
        <f t="shared" si="73"/>
        <v>241.6</v>
      </c>
      <c r="V284" s="152">
        <f t="shared" si="74"/>
        <v>241.6</v>
      </c>
    </row>
    <row r="285" spans="1:38" s="5" customFormat="1" ht="41.25" customHeight="1">
      <c r="A285" s="205"/>
      <c r="B285" s="2" t="s">
        <v>75</v>
      </c>
      <c r="C285" s="205"/>
      <c r="D285" s="11" t="s">
        <v>68</v>
      </c>
      <c r="E285" s="12" t="s">
        <v>40</v>
      </c>
      <c r="F285" s="12" t="s">
        <v>220</v>
      </c>
      <c r="G285" s="12" t="s">
        <v>135</v>
      </c>
      <c r="H285" s="49">
        <v>544900</v>
      </c>
      <c r="I285" s="49">
        <v>544900</v>
      </c>
      <c r="J285" s="64">
        <v>0</v>
      </c>
      <c r="K285" s="64">
        <v>0</v>
      </c>
      <c r="L285" s="58">
        <v>753200</v>
      </c>
      <c r="M285" s="64">
        <v>753200</v>
      </c>
      <c r="N285" s="59">
        <v>753200</v>
      </c>
      <c r="O285" s="59">
        <v>753200</v>
      </c>
      <c r="P285" s="59">
        <v>753200</v>
      </c>
      <c r="Q285" s="59">
        <v>753200</v>
      </c>
      <c r="R285" s="49">
        <v>753200</v>
      </c>
      <c r="S285" s="49">
        <v>753200</v>
      </c>
      <c r="T285" s="45"/>
      <c r="U285" s="152">
        <f t="shared" si="73"/>
        <v>753.2</v>
      </c>
      <c r="V285" s="152">
        <f t="shared" si="74"/>
        <v>753.2</v>
      </c>
    </row>
    <row r="286" spans="1:38" s="5" customFormat="1" ht="42" customHeight="1">
      <c r="A286" s="205"/>
      <c r="B286" s="2" t="s">
        <v>25</v>
      </c>
      <c r="C286" s="205"/>
      <c r="D286" s="11" t="s">
        <v>68</v>
      </c>
      <c r="E286" s="12" t="s">
        <v>40</v>
      </c>
      <c r="F286" s="12" t="s">
        <v>223</v>
      </c>
      <c r="G286" s="12" t="s">
        <v>132</v>
      </c>
      <c r="H286" s="49">
        <v>8405651.6300000008</v>
      </c>
      <c r="I286" s="49">
        <v>8404152</v>
      </c>
      <c r="J286" s="64">
        <v>2100779.88</v>
      </c>
      <c r="K286" s="64">
        <v>2108239.5699999998</v>
      </c>
      <c r="L286" s="58">
        <v>4318317.75</v>
      </c>
      <c r="M286" s="64">
        <v>4293317.74</v>
      </c>
      <c r="N286" s="59">
        <v>6174743.0999999996</v>
      </c>
      <c r="O286" s="59">
        <v>6149743.0899999999</v>
      </c>
      <c r="P286" s="59">
        <v>9190700</v>
      </c>
      <c r="Q286" s="59">
        <v>9190699.9900000002</v>
      </c>
      <c r="R286" s="49">
        <v>9280700</v>
      </c>
      <c r="S286" s="49">
        <v>9280700</v>
      </c>
      <c r="T286" s="45"/>
      <c r="U286" s="152">
        <f t="shared" si="73"/>
        <v>9190.7000000000007</v>
      </c>
      <c r="V286" s="152">
        <f t="shared" si="74"/>
        <v>9190.699990000001</v>
      </c>
    </row>
    <row r="287" spans="1:38" s="5" customFormat="1" ht="42" customHeight="1">
      <c r="A287" s="205"/>
      <c r="B287" s="52" t="s">
        <v>534</v>
      </c>
      <c r="C287" s="205"/>
      <c r="D287" s="11" t="s">
        <v>68</v>
      </c>
      <c r="E287" s="12" t="s">
        <v>40</v>
      </c>
      <c r="F287" s="12" t="s">
        <v>533</v>
      </c>
      <c r="G287" s="12" t="s">
        <v>135</v>
      </c>
      <c r="H287" s="49"/>
      <c r="I287" s="49"/>
      <c r="J287" s="64">
        <v>0</v>
      </c>
      <c r="K287" s="64">
        <v>0</v>
      </c>
      <c r="L287" s="58">
        <v>199400</v>
      </c>
      <c r="M287" s="64">
        <v>199400</v>
      </c>
      <c r="N287" s="59">
        <v>199650</v>
      </c>
      <c r="O287" s="59">
        <v>199400</v>
      </c>
      <c r="P287" s="59">
        <v>199650</v>
      </c>
      <c r="Q287" s="59">
        <v>199400</v>
      </c>
      <c r="R287" s="49"/>
      <c r="S287" s="49"/>
      <c r="T287" s="45"/>
      <c r="U287" s="152">
        <f t="shared" si="73"/>
        <v>199.65</v>
      </c>
      <c r="V287" s="152">
        <f t="shared" si="74"/>
        <v>199.4</v>
      </c>
    </row>
    <row r="288" spans="1:38" s="5" customFormat="1" ht="13.2">
      <c r="A288" s="205"/>
      <c r="B288" s="25" t="s">
        <v>254</v>
      </c>
      <c r="C288" s="205"/>
      <c r="D288" s="11" t="s">
        <v>68</v>
      </c>
      <c r="E288" s="12" t="s">
        <v>40</v>
      </c>
      <c r="F288" s="12" t="s">
        <v>225</v>
      </c>
      <c r="G288" s="12" t="s">
        <v>135</v>
      </c>
      <c r="H288" s="49">
        <v>99449</v>
      </c>
      <c r="I288" s="49">
        <v>99449</v>
      </c>
      <c r="J288" s="64">
        <v>0</v>
      </c>
      <c r="K288" s="64">
        <v>0</v>
      </c>
      <c r="L288" s="58">
        <v>99981</v>
      </c>
      <c r="M288" s="64">
        <v>99981</v>
      </c>
      <c r="N288" s="59">
        <v>99981</v>
      </c>
      <c r="O288" s="59">
        <v>99981</v>
      </c>
      <c r="P288" s="59">
        <v>99981</v>
      </c>
      <c r="Q288" s="59">
        <v>99981</v>
      </c>
      <c r="R288" s="49">
        <v>100000</v>
      </c>
      <c r="S288" s="49">
        <v>100000</v>
      </c>
      <c r="T288" s="45"/>
      <c r="U288" s="152">
        <f t="shared" si="73"/>
        <v>99.980999999999995</v>
      </c>
      <c r="V288" s="152">
        <f t="shared" si="74"/>
        <v>99.980999999999995</v>
      </c>
    </row>
    <row r="289" spans="1:22" s="5" customFormat="1" ht="39.75" customHeight="1">
      <c r="A289" s="205"/>
      <c r="B289" s="90" t="s">
        <v>408</v>
      </c>
      <c r="C289" s="205"/>
      <c r="D289" s="11" t="s">
        <v>68</v>
      </c>
      <c r="E289" s="12" t="s">
        <v>40</v>
      </c>
      <c r="F289" s="12" t="s">
        <v>255</v>
      </c>
      <c r="G289" s="12" t="s">
        <v>135</v>
      </c>
      <c r="H289" s="49">
        <v>793938</v>
      </c>
      <c r="I289" s="49">
        <v>793937.82</v>
      </c>
      <c r="J289" s="55">
        <v>0</v>
      </c>
      <c r="K289" s="55">
        <v>0</v>
      </c>
      <c r="L289" s="55">
        <v>794019</v>
      </c>
      <c r="M289" s="55">
        <v>794018.16</v>
      </c>
      <c r="N289" s="49">
        <v>794019</v>
      </c>
      <c r="O289" s="49">
        <v>794018.16</v>
      </c>
      <c r="P289" s="49">
        <v>794019</v>
      </c>
      <c r="Q289" s="49">
        <v>794018.16</v>
      </c>
      <c r="R289" s="49">
        <v>794000</v>
      </c>
      <c r="S289" s="49">
        <v>794000</v>
      </c>
      <c r="T289" s="45"/>
      <c r="U289" s="152">
        <f t="shared" si="73"/>
        <v>794.01900000000001</v>
      </c>
      <c r="V289" s="152">
        <f t="shared" si="74"/>
        <v>794.01816000000008</v>
      </c>
    </row>
    <row r="290" spans="1:22" s="5" customFormat="1" ht="51.75" customHeight="1">
      <c r="A290" s="205"/>
      <c r="B290" s="2" t="s">
        <v>77</v>
      </c>
      <c r="C290" s="205"/>
      <c r="D290" s="11" t="s">
        <v>68</v>
      </c>
      <c r="E290" s="12" t="s">
        <v>40</v>
      </c>
      <c r="F290" s="21" t="s">
        <v>409</v>
      </c>
      <c r="G290" s="12" t="s">
        <v>135</v>
      </c>
      <c r="H290" s="49">
        <v>54490</v>
      </c>
      <c r="I290" s="49">
        <v>54490</v>
      </c>
      <c r="J290" s="55">
        <v>0</v>
      </c>
      <c r="K290" s="55">
        <v>0</v>
      </c>
      <c r="L290" s="55">
        <v>150700</v>
      </c>
      <c r="M290" s="55">
        <v>150700</v>
      </c>
      <c r="N290" s="49">
        <v>150700</v>
      </c>
      <c r="O290" s="49">
        <v>150700</v>
      </c>
      <c r="P290" s="49">
        <v>150700</v>
      </c>
      <c r="Q290" s="49">
        <v>150700</v>
      </c>
      <c r="R290" s="49">
        <v>150700</v>
      </c>
      <c r="S290" s="49">
        <v>150700</v>
      </c>
      <c r="T290" s="45"/>
      <c r="U290" s="152">
        <f t="shared" si="73"/>
        <v>150.69999999999999</v>
      </c>
      <c r="V290" s="152">
        <f t="shared" si="74"/>
        <v>150.69999999999999</v>
      </c>
    </row>
    <row r="291" spans="1:22" s="5" customFormat="1" ht="29.25" customHeight="1">
      <c r="A291" s="205"/>
      <c r="B291" s="17"/>
      <c r="C291" s="177" t="s">
        <v>98</v>
      </c>
      <c r="D291" s="11" t="s">
        <v>49</v>
      </c>
      <c r="E291" s="12"/>
      <c r="F291" s="12"/>
      <c r="G291" s="12"/>
      <c r="H291" s="49">
        <f t="shared" ref="H291:Q291" si="91">SUM(H292:H295)</f>
        <v>308000</v>
      </c>
      <c r="I291" s="49">
        <f t="shared" si="91"/>
        <v>308000</v>
      </c>
      <c r="J291" s="55">
        <f t="shared" si="91"/>
        <v>12000</v>
      </c>
      <c r="K291" s="55">
        <f t="shared" si="91"/>
        <v>0</v>
      </c>
      <c r="L291" s="55">
        <f t="shared" si="91"/>
        <v>178845</v>
      </c>
      <c r="M291" s="55">
        <f t="shared" si="91"/>
        <v>159345</v>
      </c>
      <c r="N291" s="49">
        <f t="shared" si="91"/>
        <v>233485</v>
      </c>
      <c r="O291" s="49">
        <f t="shared" si="91"/>
        <v>228485</v>
      </c>
      <c r="P291" s="49">
        <f t="shared" si="91"/>
        <v>323175</v>
      </c>
      <c r="Q291" s="49">
        <f t="shared" si="91"/>
        <v>323175</v>
      </c>
      <c r="R291" s="49">
        <f>SUM(R292:R295)</f>
        <v>323175</v>
      </c>
      <c r="S291" s="49">
        <f>SUM(S292:S295)</f>
        <v>323175</v>
      </c>
      <c r="T291" s="45"/>
      <c r="U291" s="152">
        <f t="shared" si="73"/>
        <v>323.17500000000001</v>
      </c>
      <c r="V291" s="152">
        <f t="shared" si="74"/>
        <v>323.17500000000001</v>
      </c>
    </row>
    <row r="292" spans="1:22" s="5" customFormat="1" ht="37.5" customHeight="1">
      <c r="A292" s="205"/>
      <c r="B292" s="17" t="s">
        <v>76</v>
      </c>
      <c r="C292" s="205"/>
      <c r="D292" s="11" t="s">
        <v>49</v>
      </c>
      <c r="E292" s="12" t="s">
        <v>40</v>
      </c>
      <c r="F292" s="12" t="s">
        <v>224</v>
      </c>
      <c r="G292" s="12" t="s">
        <v>43</v>
      </c>
      <c r="H292" s="49">
        <v>13560</v>
      </c>
      <c r="I292" s="49">
        <v>13560</v>
      </c>
      <c r="J292" s="55"/>
      <c r="K292" s="55"/>
      <c r="L292" s="55"/>
      <c r="M292" s="55"/>
      <c r="N292" s="49"/>
      <c r="O292" s="49"/>
      <c r="P292" s="49"/>
      <c r="Q292" s="49"/>
      <c r="R292" s="49"/>
      <c r="S292" s="49"/>
      <c r="T292" s="45"/>
      <c r="U292" s="152"/>
      <c r="V292" s="152"/>
    </row>
    <row r="293" spans="1:22" s="5" customFormat="1" ht="88.5" customHeight="1">
      <c r="A293" s="205"/>
      <c r="B293" s="33" t="s">
        <v>408</v>
      </c>
      <c r="C293" s="205"/>
      <c r="D293" s="11" t="s">
        <v>49</v>
      </c>
      <c r="E293" s="12" t="s">
        <v>40</v>
      </c>
      <c r="F293" s="12" t="s">
        <v>255</v>
      </c>
      <c r="G293" s="12" t="s">
        <v>140</v>
      </c>
      <c r="H293" s="49">
        <v>78750</v>
      </c>
      <c r="I293" s="49">
        <v>78750</v>
      </c>
      <c r="J293" s="64">
        <v>0</v>
      </c>
      <c r="K293" s="64">
        <v>0</v>
      </c>
      <c r="L293" s="58">
        <v>78750</v>
      </c>
      <c r="M293" s="64">
        <v>78750</v>
      </c>
      <c r="N293" s="59">
        <v>78750</v>
      </c>
      <c r="O293" s="59">
        <v>78750</v>
      </c>
      <c r="P293" s="59">
        <v>78750</v>
      </c>
      <c r="Q293" s="59">
        <v>78750</v>
      </c>
      <c r="R293" s="49">
        <v>78750</v>
      </c>
      <c r="S293" s="49">
        <v>78750</v>
      </c>
      <c r="T293" s="45"/>
      <c r="U293" s="152">
        <f t="shared" si="73"/>
        <v>78.75</v>
      </c>
      <c r="V293" s="152">
        <f t="shared" si="74"/>
        <v>78.75</v>
      </c>
    </row>
    <row r="294" spans="1:22" s="5" customFormat="1" ht="56.25" customHeight="1">
      <c r="A294" s="205"/>
      <c r="B294" s="160" t="s">
        <v>154</v>
      </c>
      <c r="C294" s="205"/>
      <c r="D294" s="11" t="s">
        <v>49</v>
      </c>
      <c r="E294" s="12" t="s">
        <v>40</v>
      </c>
      <c r="F294" s="12" t="s">
        <v>226</v>
      </c>
      <c r="G294" s="12" t="s">
        <v>43</v>
      </c>
      <c r="H294" s="49"/>
      <c r="I294" s="49"/>
      <c r="J294" s="64">
        <v>0</v>
      </c>
      <c r="K294" s="64">
        <v>0</v>
      </c>
      <c r="L294" s="58">
        <v>28735</v>
      </c>
      <c r="M294" s="64">
        <v>28735</v>
      </c>
      <c r="N294" s="59">
        <v>28735</v>
      </c>
      <c r="O294" s="59">
        <v>28735</v>
      </c>
      <c r="P294" s="59">
        <v>28735</v>
      </c>
      <c r="Q294" s="59">
        <v>28735</v>
      </c>
      <c r="R294" s="49">
        <v>28735</v>
      </c>
      <c r="S294" s="49">
        <v>28735</v>
      </c>
      <c r="T294" s="45"/>
      <c r="U294" s="152">
        <f t="shared" si="73"/>
        <v>28.734999999999999</v>
      </c>
      <c r="V294" s="152">
        <f t="shared" si="74"/>
        <v>28.734999999999999</v>
      </c>
    </row>
    <row r="295" spans="1:22" s="5" customFormat="1" ht="33" customHeight="1">
      <c r="A295" s="205"/>
      <c r="B295" s="204"/>
      <c r="C295" s="208"/>
      <c r="D295" s="11" t="s">
        <v>49</v>
      </c>
      <c r="E295" s="12" t="s">
        <v>40</v>
      </c>
      <c r="F295" s="12" t="s">
        <v>226</v>
      </c>
      <c r="G295" s="12" t="s">
        <v>140</v>
      </c>
      <c r="H295" s="49">
        <v>215690</v>
      </c>
      <c r="I295" s="49">
        <v>215690</v>
      </c>
      <c r="J295" s="55">
        <v>12000</v>
      </c>
      <c r="K295" s="55">
        <v>0</v>
      </c>
      <c r="L295" s="55">
        <v>71360</v>
      </c>
      <c r="M295" s="55">
        <v>51860</v>
      </c>
      <c r="N295" s="49">
        <v>126000</v>
      </c>
      <c r="O295" s="49">
        <v>121000</v>
      </c>
      <c r="P295" s="49">
        <v>215690</v>
      </c>
      <c r="Q295" s="49">
        <v>215690</v>
      </c>
      <c r="R295" s="49">
        <v>215690</v>
      </c>
      <c r="S295" s="49">
        <v>215690</v>
      </c>
      <c r="T295" s="45"/>
      <c r="U295" s="152">
        <f t="shared" si="73"/>
        <v>215.69</v>
      </c>
      <c r="V295" s="152">
        <f t="shared" si="74"/>
        <v>215.69</v>
      </c>
    </row>
    <row r="296" spans="1:22" s="5" customFormat="1" ht="27" customHeight="1">
      <c r="A296" s="177" t="s">
        <v>78</v>
      </c>
      <c r="B296" s="2"/>
      <c r="C296" s="2" t="s">
        <v>34</v>
      </c>
      <c r="D296" s="11"/>
      <c r="E296" s="12"/>
      <c r="F296" s="12"/>
      <c r="G296" s="12"/>
      <c r="H296" s="49">
        <v>233100</v>
      </c>
      <c r="I296" s="49">
        <v>233100</v>
      </c>
      <c r="J296" s="55">
        <f t="shared" ref="J296" si="92">J297+J300</f>
        <v>2000</v>
      </c>
      <c r="K296" s="55">
        <f t="shared" ref="K296:M296" si="93">K297+K300</f>
        <v>0</v>
      </c>
      <c r="L296" s="55">
        <f t="shared" ref="L296:S296" si="94">L297+L300</f>
        <v>41140</v>
      </c>
      <c r="M296" s="55">
        <f t="shared" si="93"/>
        <v>39140</v>
      </c>
      <c r="N296" s="49">
        <f t="shared" si="94"/>
        <v>263540</v>
      </c>
      <c r="O296" s="49">
        <f t="shared" si="94"/>
        <v>263540</v>
      </c>
      <c r="P296" s="49">
        <f t="shared" si="94"/>
        <v>347400</v>
      </c>
      <c r="Q296" s="49">
        <f t="shared" si="94"/>
        <v>347400</v>
      </c>
      <c r="R296" s="49">
        <f>R297+R300</f>
        <v>147050</v>
      </c>
      <c r="S296" s="49">
        <f t="shared" si="94"/>
        <v>147050</v>
      </c>
      <c r="T296" s="45"/>
      <c r="U296" s="152">
        <f t="shared" si="73"/>
        <v>347.4</v>
      </c>
      <c r="V296" s="152">
        <f t="shared" si="74"/>
        <v>347.4</v>
      </c>
    </row>
    <row r="297" spans="1:22" s="5" customFormat="1" ht="38.25" customHeight="1">
      <c r="A297" s="205"/>
      <c r="B297" s="2"/>
      <c r="C297" s="177" t="s">
        <v>69</v>
      </c>
      <c r="D297" s="11" t="s">
        <v>68</v>
      </c>
      <c r="E297" s="12"/>
      <c r="F297" s="12"/>
      <c r="G297" s="12"/>
      <c r="H297" s="49">
        <f>SUM(H298:H299)</f>
        <v>87100</v>
      </c>
      <c r="I297" s="49">
        <f>SUM(I298:I299)</f>
        <v>87100</v>
      </c>
      <c r="J297" s="55">
        <f t="shared" ref="J297" si="95">SUM(J298:J299)</f>
        <v>0</v>
      </c>
      <c r="K297" s="55">
        <f t="shared" ref="K297:M297" si="96">SUM(K298:K299)</f>
        <v>0</v>
      </c>
      <c r="L297" s="55">
        <f t="shared" ref="L297:S297" si="97">SUM(L298:L299)</f>
        <v>0</v>
      </c>
      <c r="M297" s="55">
        <f t="shared" si="96"/>
        <v>0</v>
      </c>
      <c r="N297" s="49">
        <f t="shared" si="97"/>
        <v>201400</v>
      </c>
      <c r="O297" s="49">
        <f t="shared" si="97"/>
        <v>201400</v>
      </c>
      <c r="P297" s="49">
        <f t="shared" si="97"/>
        <v>201400</v>
      </c>
      <c r="Q297" s="49">
        <f t="shared" si="97"/>
        <v>201400</v>
      </c>
      <c r="R297" s="49">
        <f t="shared" si="97"/>
        <v>1050</v>
      </c>
      <c r="S297" s="49">
        <f t="shared" si="97"/>
        <v>1050</v>
      </c>
      <c r="T297" s="45"/>
      <c r="U297" s="152">
        <f t="shared" si="73"/>
        <v>201.4</v>
      </c>
      <c r="V297" s="152">
        <f t="shared" si="74"/>
        <v>201.4</v>
      </c>
    </row>
    <row r="298" spans="1:22" s="5" customFormat="1" ht="54" customHeight="1">
      <c r="A298" s="205"/>
      <c r="B298" s="2" t="s">
        <v>484</v>
      </c>
      <c r="C298" s="205"/>
      <c r="D298" s="11" t="s">
        <v>68</v>
      </c>
      <c r="E298" s="12" t="s">
        <v>40</v>
      </c>
      <c r="F298" s="12" t="s">
        <v>263</v>
      </c>
      <c r="G298" s="12" t="s">
        <v>135</v>
      </c>
      <c r="H298" s="49">
        <v>86487</v>
      </c>
      <c r="I298" s="49">
        <v>86487</v>
      </c>
      <c r="J298" s="55">
        <v>0</v>
      </c>
      <c r="K298" s="55">
        <v>0</v>
      </c>
      <c r="L298" s="55">
        <v>0</v>
      </c>
      <c r="M298" s="55">
        <v>0</v>
      </c>
      <c r="N298" s="49">
        <v>200000</v>
      </c>
      <c r="O298" s="49">
        <v>200000</v>
      </c>
      <c r="P298" s="49">
        <v>200000</v>
      </c>
      <c r="Q298" s="49">
        <v>200000</v>
      </c>
      <c r="R298" s="49"/>
      <c r="S298" s="49"/>
      <c r="T298" s="45"/>
      <c r="U298" s="152">
        <f t="shared" si="73"/>
        <v>200</v>
      </c>
      <c r="V298" s="152">
        <f t="shared" si="74"/>
        <v>200</v>
      </c>
    </row>
    <row r="299" spans="1:22" s="5" customFormat="1" ht="26.4">
      <c r="A299" s="205"/>
      <c r="B299" s="2" t="s">
        <v>82</v>
      </c>
      <c r="C299" s="205"/>
      <c r="D299" s="11" t="s">
        <v>68</v>
      </c>
      <c r="E299" s="12" t="s">
        <v>40</v>
      </c>
      <c r="F299" s="12" t="s">
        <v>256</v>
      </c>
      <c r="G299" s="12" t="s">
        <v>135</v>
      </c>
      <c r="H299" s="49">
        <v>613</v>
      </c>
      <c r="I299" s="49">
        <v>613</v>
      </c>
      <c r="J299" s="55">
        <v>0</v>
      </c>
      <c r="K299" s="55">
        <v>0</v>
      </c>
      <c r="L299" s="55">
        <v>0</v>
      </c>
      <c r="M299" s="55">
        <v>0</v>
      </c>
      <c r="N299" s="49">
        <v>1400</v>
      </c>
      <c r="O299" s="49">
        <v>1400</v>
      </c>
      <c r="P299" s="49">
        <v>1400</v>
      </c>
      <c r="Q299" s="49">
        <v>1400</v>
      </c>
      <c r="R299" s="49">
        <v>1050</v>
      </c>
      <c r="S299" s="49">
        <v>1050</v>
      </c>
      <c r="T299" s="45"/>
      <c r="U299" s="152">
        <f t="shared" si="73"/>
        <v>1.4</v>
      </c>
      <c r="V299" s="152">
        <f t="shared" si="74"/>
        <v>1.4</v>
      </c>
    </row>
    <row r="300" spans="1:22" s="5" customFormat="1" ht="29.25" customHeight="1">
      <c r="A300" s="205"/>
      <c r="B300" s="17"/>
      <c r="C300" s="177" t="s">
        <v>98</v>
      </c>
      <c r="D300" s="11" t="s">
        <v>49</v>
      </c>
      <c r="E300" s="12"/>
      <c r="F300" s="12"/>
      <c r="G300" s="12"/>
      <c r="H300" s="49">
        <f>SUM(H301:H303)</f>
        <v>146000</v>
      </c>
      <c r="I300" s="49">
        <f>SUM(I301:I303)</f>
        <v>146000</v>
      </c>
      <c r="J300" s="55">
        <f t="shared" ref="J300" si="98">SUM(J301:J303)</f>
        <v>2000</v>
      </c>
      <c r="K300" s="55">
        <f t="shared" ref="K300:M300" si="99">SUM(K301:K303)</f>
        <v>0</v>
      </c>
      <c r="L300" s="55">
        <f t="shared" ref="L300:S300" si="100">SUM(L301:L303)</f>
        <v>41140</v>
      </c>
      <c r="M300" s="55">
        <f t="shared" si="99"/>
        <v>39140</v>
      </c>
      <c r="N300" s="49">
        <f t="shared" si="100"/>
        <v>62140</v>
      </c>
      <c r="O300" s="49">
        <f t="shared" si="100"/>
        <v>62140</v>
      </c>
      <c r="P300" s="49">
        <f t="shared" si="100"/>
        <v>146000</v>
      </c>
      <c r="Q300" s="49">
        <f t="shared" si="100"/>
        <v>146000</v>
      </c>
      <c r="R300" s="49">
        <f t="shared" si="100"/>
        <v>146000</v>
      </c>
      <c r="S300" s="49">
        <f t="shared" si="100"/>
        <v>146000</v>
      </c>
      <c r="T300" s="45"/>
      <c r="U300" s="152">
        <f t="shared" si="73"/>
        <v>146</v>
      </c>
      <c r="V300" s="152">
        <f t="shared" si="74"/>
        <v>146</v>
      </c>
    </row>
    <row r="301" spans="1:22" s="5" customFormat="1" ht="64.5" customHeight="1">
      <c r="A301" s="205"/>
      <c r="B301" s="17" t="s">
        <v>79</v>
      </c>
      <c r="C301" s="205"/>
      <c r="D301" s="11" t="s">
        <v>49</v>
      </c>
      <c r="E301" s="12" t="s">
        <v>40</v>
      </c>
      <c r="F301" s="12" t="s">
        <v>227</v>
      </c>
      <c r="G301" s="12" t="s">
        <v>140</v>
      </c>
      <c r="H301" s="49">
        <v>66000</v>
      </c>
      <c r="I301" s="49">
        <v>66000</v>
      </c>
      <c r="J301" s="55">
        <v>2000</v>
      </c>
      <c r="K301" s="55">
        <v>0</v>
      </c>
      <c r="L301" s="55">
        <v>26140</v>
      </c>
      <c r="M301" s="55">
        <v>24140</v>
      </c>
      <c r="N301" s="49">
        <v>36140</v>
      </c>
      <c r="O301" s="49">
        <v>36140</v>
      </c>
      <c r="P301" s="49">
        <v>66000</v>
      </c>
      <c r="Q301" s="49">
        <v>66000</v>
      </c>
      <c r="R301" s="49">
        <v>66000</v>
      </c>
      <c r="S301" s="49">
        <v>66000</v>
      </c>
      <c r="T301" s="45"/>
      <c r="U301" s="152">
        <f t="shared" si="73"/>
        <v>66</v>
      </c>
      <c r="V301" s="152">
        <f t="shared" si="74"/>
        <v>66</v>
      </c>
    </row>
    <row r="302" spans="1:22" s="5" customFormat="1" ht="48.75" customHeight="1">
      <c r="A302" s="205"/>
      <c r="B302" s="17" t="s">
        <v>80</v>
      </c>
      <c r="C302" s="205"/>
      <c r="D302" s="11" t="s">
        <v>49</v>
      </c>
      <c r="E302" s="12" t="s">
        <v>40</v>
      </c>
      <c r="F302" s="12" t="s">
        <v>228</v>
      </c>
      <c r="G302" s="12" t="s">
        <v>140</v>
      </c>
      <c r="H302" s="49">
        <v>50000</v>
      </c>
      <c r="I302" s="49">
        <v>50000</v>
      </c>
      <c r="J302" s="55">
        <v>0</v>
      </c>
      <c r="K302" s="55">
        <v>0</v>
      </c>
      <c r="L302" s="55">
        <v>11000</v>
      </c>
      <c r="M302" s="55">
        <v>11000</v>
      </c>
      <c r="N302" s="49">
        <v>20000</v>
      </c>
      <c r="O302" s="49">
        <v>20000</v>
      </c>
      <c r="P302" s="49">
        <v>50000</v>
      </c>
      <c r="Q302" s="49">
        <v>50000</v>
      </c>
      <c r="R302" s="49">
        <v>50000</v>
      </c>
      <c r="S302" s="49">
        <v>50000</v>
      </c>
      <c r="T302" s="45"/>
      <c r="U302" s="152">
        <f t="shared" si="73"/>
        <v>50</v>
      </c>
      <c r="V302" s="152">
        <f t="shared" si="74"/>
        <v>50</v>
      </c>
    </row>
    <row r="303" spans="1:22" s="5" customFormat="1" ht="53.25" customHeight="1">
      <c r="A303" s="208"/>
      <c r="B303" s="17" t="s">
        <v>81</v>
      </c>
      <c r="C303" s="208"/>
      <c r="D303" s="11" t="s">
        <v>49</v>
      </c>
      <c r="E303" s="12" t="s">
        <v>40</v>
      </c>
      <c r="F303" s="12" t="s">
        <v>229</v>
      </c>
      <c r="G303" s="12" t="s">
        <v>140</v>
      </c>
      <c r="H303" s="49">
        <v>30000</v>
      </c>
      <c r="I303" s="49">
        <v>30000</v>
      </c>
      <c r="J303" s="55">
        <v>0</v>
      </c>
      <c r="K303" s="55">
        <v>0</v>
      </c>
      <c r="L303" s="55">
        <v>4000</v>
      </c>
      <c r="M303" s="55">
        <v>4000</v>
      </c>
      <c r="N303" s="49">
        <v>6000</v>
      </c>
      <c r="O303" s="49">
        <v>6000</v>
      </c>
      <c r="P303" s="49">
        <v>30000</v>
      </c>
      <c r="Q303" s="49">
        <v>30000</v>
      </c>
      <c r="R303" s="49">
        <v>30000</v>
      </c>
      <c r="S303" s="49">
        <v>30000</v>
      </c>
      <c r="T303" s="45"/>
      <c r="U303" s="152">
        <f t="shared" si="73"/>
        <v>30</v>
      </c>
      <c r="V303" s="152">
        <f t="shared" si="74"/>
        <v>30</v>
      </c>
    </row>
    <row r="304" spans="1:22" s="40" customFormat="1" ht="24" customHeight="1">
      <c r="A304" s="154" t="s">
        <v>630</v>
      </c>
      <c r="B304" s="154" t="s">
        <v>686</v>
      </c>
      <c r="C304" s="104" t="s">
        <v>34</v>
      </c>
      <c r="D304" s="7"/>
      <c r="E304" s="7"/>
      <c r="F304" s="7"/>
      <c r="G304" s="7"/>
      <c r="H304" s="61">
        <f>H305</f>
        <v>29022897.470000003</v>
      </c>
      <c r="I304" s="61">
        <f>I305</f>
        <v>24022895.860000003</v>
      </c>
      <c r="J304" s="61">
        <f t="shared" ref="J304:S304" si="101">J305</f>
        <v>12017636.98</v>
      </c>
      <c r="K304" s="61">
        <f t="shared" si="101"/>
        <v>12017636.98</v>
      </c>
      <c r="L304" s="61">
        <f t="shared" si="101"/>
        <v>20671498.030000001</v>
      </c>
      <c r="M304" s="61">
        <f t="shared" si="101"/>
        <v>20556498.030000001</v>
      </c>
      <c r="N304" s="61">
        <f t="shared" si="101"/>
        <v>27094666.02</v>
      </c>
      <c r="O304" s="61">
        <f t="shared" si="101"/>
        <v>26979666.02</v>
      </c>
      <c r="P304" s="61">
        <f t="shared" si="101"/>
        <v>37067649.93</v>
      </c>
      <c r="Q304" s="61">
        <f t="shared" si="101"/>
        <v>36994549.93</v>
      </c>
      <c r="R304" s="61">
        <f t="shared" si="101"/>
        <v>27627634</v>
      </c>
      <c r="S304" s="61">
        <f t="shared" si="101"/>
        <v>27627634</v>
      </c>
      <c r="T304" s="46"/>
      <c r="U304" s="9">
        <f t="shared" si="73"/>
        <v>37067.64993</v>
      </c>
      <c r="V304" s="9">
        <f t="shared" si="74"/>
        <v>36994.549930000001</v>
      </c>
    </row>
    <row r="305" spans="1:22" s="40" customFormat="1" ht="53.25" customHeight="1">
      <c r="A305" s="154"/>
      <c r="B305" s="154"/>
      <c r="C305" s="104" t="s">
        <v>83</v>
      </c>
      <c r="D305" s="7" t="s">
        <v>68</v>
      </c>
      <c r="E305" s="7"/>
      <c r="F305" s="7"/>
      <c r="G305" s="7"/>
      <c r="H305" s="62">
        <f>H306+H310+H319+H321+H325+H330+H334+H338+H327</f>
        <v>29022897.470000003</v>
      </c>
      <c r="I305" s="62">
        <f>I306+I310+I319+I321+I325+I330+I334+I338+I327</f>
        <v>24022895.860000003</v>
      </c>
      <c r="J305" s="62">
        <f>J306+J310+J312+J315+J317+J319+J321+J325+J327+J330+J332+J334+J336+J338</f>
        <v>12017636.98</v>
      </c>
      <c r="K305" s="62">
        <f t="shared" ref="K305:Q305" si="102">K306+K310+K312+K315+K317+K319+K321+K325+K327+K330+K332+K334+K336+K338</f>
        <v>12017636.98</v>
      </c>
      <c r="L305" s="62">
        <f t="shared" si="102"/>
        <v>20671498.030000001</v>
      </c>
      <c r="M305" s="62">
        <f t="shared" si="102"/>
        <v>20556498.030000001</v>
      </c>
      <c r="N305" s="62">
        <f t="shared" si="102"/>
        <v>27094666.02</v>
      </c>
      <c r="O305" s="62">
        <f t="shared" si="102"/>
        <v>26979666.02</v>
      </c>
      <c r="P305" s="62">
        <f t="shared" si="102"/>
        <v>37067649.93</v>
      </c>
      <c r="Q305" s="62">
        <f t="shared" si="102"/>
        <v>36994549.93</v>
      </c>
      <c r="R305" s="62">
        <f>R306+R310+R319+R321+R325+R330+R334+R338+R327</f>
        <v>27627634</v>
      </c>
      <c r="S305" s="62">
        <f>S306+S310+S319+S321+S325+S330+S334+S338+S327</f>
        <v>27627634</v>
      </c>
      <c r="T305" s="46"/>
      <c r="U305" s="8">
        <f t="shared" si="73"/>
        <v>37067.64993</v>
      </c>
      <c r="V305" s="8">
        <f t="shared" si="74"/>
        <v>36994.549930000001</v>
      </c>
    </row>
    <row r="306" spans="1:22" s="5" customFormat="1" ht="33.75" customHeight="1">
      <c r="A306" s="177" t="s">
        <v>505</v>
      </c>
      <c r="B306" s="177" t="s">
        <v>17</v>
      </c>
      <c r="C306" s="2" t="s">
        <v>34</v>
      </c>
      <c r="D306" s="11"/>
      <c r="E306" s="11"/>
      <c r="F306" s="11"/>
      <c r="G306" s="11"/>
      <c r="H306" s="49">
        <f t="shared" ref="H306:Q306" si="103">H307+H308+H309</f>
        <v>147318.87</v>
      </c>
      <c r="I306" s="49">
        <f t="shared" si="103"/>
        <v>147318.87</v>
      </c>
      <c r="J306" s="49">
        <f t="shared" si="103"/>
        <v>32020</v>
      </c>
      <c r="K306" s="49">
        <f t="shared" si="103"/>
        <v>32020</v>
      </c>
      <c r="L306" s="49">
        <f t="shared" si="103"/>
        <v>66196.38</v>
      </c>
      <c r="M306" s="49">
        <f t="shared" si="103"/>
        <v>66196.38</v>
      </c>
      <c r="N306" s="49">
        <f t="shared" si="103"/>
        <v>110609.41</v>
      </c>
      <c r="O306" s="49">
        <f t="shared" si="103"/>
        <v>110609.41</v>
      </c>
      <c r="P306" s="49">
        <f t="shared" si="103"/>
        <v>1233430.8799999999</v>
      </c>
      <c r="Q306" s="49">
        <f t="shared" si="103"/>
        <v>1233430.8799999999</v>
      </c>
      <c r="R306" s="49">
        <f>R307+R309</f>
        <v>0</v>
      </c>
      <c r="S306" s="49">
        <f>S307+S309</f>
        <v>0</v>
      </c>
      <c r="T306" s="45"/>
      <c r="U306" s="152">
        <f t="shared" si="73"/>
        <v>1233.4308799999999</v>
      </c>
      <c r="V306" s="152">
        <f t="shared" si="74"/>
        <v>1233.4308799999999</v>
      </c>
    </row>
    <row r="307" spans="1:22" s="5" customFormat="1" ht="39.75" customHeight="1">
      <c r="A307" s="205"/>
      <c r="B307" s="205"/>
      <c r="C307" s="2" t="s">
        <v>83</v>
      </c>
      <c r="D307" s="11" t="s">
        <v>68</v>
      </c>
      <c r="E307" s="11" t="s">
        <v>280</v>
      </c>
      <c r="F307" s="11" t="s">
        <v>230</v>
      </c>
      <c r="G307" s="11" t="s">
        <v>132</v>
      </c>
      <c r="H307" s="49">
        <v>22748.87</v>
      </c>
      <c r="I307" s="49">
        <v>22748.87</v>
      </c>
      <c r="J307" s="55"/>
      <c r="K307" s="55"/>
      <c r="L307" s="55"/>
      <c r="M307" s="55"/>
      <c r="N307" s="49"/>
      <c r="O307" s="49"/>
      <c r="P307" s="49"/>
      <c r="Q307" s="49"/>
      <c r="R307" s="49"/>
      <c r="S307" s="49"/>
      <c r="T307" s="45"/>
      <c r="U307" s="152"/>
      <c r="V307" s="152"/>
    </row>
    <row r="308" spans="1:22" s="5" customFormat="1" ht="24.75" customHeight="1">
      <c r="A308" s="205"/>
      <c r="B308" s="205"/>
      <c r="C308" s="65" t="s">
        <v>83</v>
      </c>
      <c r="D308" s="11" t="s">
        <v>68</v>
      </c>
      <c r="E308" s="11" t="s">
        <v>577</v>
      </c>
      <c r="F308" s="11" t="s">
        <v>230</v>
      </c>
      <c r="G308" s="11" t="s">
        <v>132</v>
      </c>
      <c r="H308" s="49"/>
      <c r="I308" s="49"/>
      <c r="J308" s="55">
        <v>3314</v>
      </c>
      <c r="K308" s="55">
        <v>3314</v>
      </c>
      <c r="L308" s="55">
        <v>8285</v>
      </c>
      <c r="M308" s="55">
        <v>8285</v>
      </c>
      <c r="N308" s="49">
        <v>14975</v>
      </c>
      <c r="O308" s="49">
        <v>14975</v>
      </c>
      <c r="P308" s="49">
        <v>98979.93</v>
      </c>
      <c r="Q308" s="49">
        <v>98979.93</v>
      </c>
      <c r="R308" s="49"/>
      <c r="S308" s="49"/>
      <c r="T308" s="45"/>
      <c r="U308" s="152">
        <f t="shared" si="73"/>
        <v>98.979929999999996</v>
      </c>
      <c r="V308" s="152">
        <f t="shared" si="74"/>
        <v>98.979929999999996</v>
      </c>
    </row>
    <row r="309" spans="1:22" s="5" customFormat="1" ht="24.75" customHeight="1">
      <c r="A309" s="206"/>
      <c r="B309" s="206"/>
      <c r="C309" s="65" t="s">
        <v>83</v>
      </c>
      <c r="D309" s="11" t="s">
        <v>68</v>
      </c>
      <c r="E309" s="11" t="s">
        <v>84</v>
      </c>
      <c r="F309" s="11" t="s">
        <v>230</v>
      </c>
      <c r="G309" s="11" t="s">
        <v>133</v>
      </c>
      <c r="H309" s="49">
        <v>124570</v>
      </c>
      <c r="I309" s="49">
        <v>124570</v>
      </c>
      <c r="J309" s="55">
        <v>28706</v>
      </c>
      <c r="K309" s="55">
        <v>28706</v>
      </c>
      <c r="L309" s="55">
        <v>57911.380000000005</v>
      </c>
      <c r="M309" s="55">
        <v>57911.380000000005</v>
      </c>
      <c r="N309" s="49">
        <v>95634.41</v>
      </c>
      <c r="O309" s="49">
        <v>95634.41</v>
      </c>
      <c r="P309" s="49">
        <v>1134450.95</v>
      </c>
      <c r="Q309" s="49">
        <v>1134450.95</v>
      </c>
      <c r="R309" s="49"/>
      <c r="S309" s="49"/>
      <c r="T309" s="45"/>
      <c r="U309" s="152">
        <f t="shared" si="73"/>
        <v>1134.4509499999999</v>
      </c>
      <c r="V309" s="152">
        <f t="shared" si="74"/>
        <v>1134.4509499999999</v>
      </c>
    </row>
    <row r="310" spans="1:22" s="5" customFormat="1" ht="12.75" customHeight="1">
      <c r="A310" s="177" t="s">
        <v>506</v>
      </c>
      <c r="B310" s="177" t="s">
        <v>410</v>
      </c>
      <c r="C310" s="2" t="s">
        <v>34</v>
      </c>
      <c r="D310" s="11"/>
      <c r="E310" s="11"/>
      <c r="F310" s="11"/>
      <c r="G310" s="11"/>
      <c r="H310" s="49">
        <f>H311</f>
        <v>188500</v>
      </c>
      <c r="I310" s="49">
        <f>I311</f>
        <v>188500</v>
      </c>
      <c r="J310" s="55">
        <f t="shared" ref="J310:S310" si="104">J311</f>
        <v>0</v>
      </c>
      <c r="K310" s="55">
        <f t="shared" si="104"/>
        <v>0</v>
      </c>
      <c r="L310" s="55">
        <f t="shared" si="104"/>
        <v>0</v>
      </c>
      <c r="M310" s="55">
        <f t="shared" si="104"/>
        <v>0</v>
      </c>
      <c r="N310" s="49">
        <f t="shared" si="104"/>
        <v>0</v>
      </c>
      <c r="O310" s="49">
        <f t="shared" si="104"/>
        <v>0</v>
      </c>
      <c r="P310" s="49">
        <f t="shared" si="104"/>
        <v>0</v>
      </c>
      <c r="Q310" s="49">
        <f t="shared" si="104"/>
        <v>0</v>
      </c>
      <c r="R310" s="49">
        <f t="shared" si="104"/>
        <v>0</v>
      </c>
      <c r="S310" s="49">
        <f t="shared" si="104"/>
        <v>0</v>
      </c>
      <c r="T310" s="45"/>
      <c r="U310" s="152">
        <f t="shared" si="73"/>
        <v>0</v>
      </c>
      <c r="V310" s="152">
        <f t="shared" si="74"/>
        <v>0</v>
      </c>
    </row>
    <row r="311" spans="1:22" s="5" customFormat="1" ht="89.25" customHeight="1">
      <c r="A311" s="208"/>
      <c r="B311" s="208"/>
      <c r="C311" s="2" t="s">
        <v>83</v>
      </c>
      <c r="D311" s="11" t="s">
        <v>68</v>
      </c>
      <c r="E311" s="11" t="s">
        <v>280</v>
      </c>
      <c r="F311" s="11" t="s">
        <v>411</v>
      </c>
      <c r="G311" s="11" t="s">
        <v>132</v>
      </c>
      <c r="H311" s="49">
        <v>188500</v>
      </c>
      <c r="I311" s="49">
        <v>188500</v>
      </c>
      <c r="J311" s="55"/>
      <c r="K311" s="55"/>
      <c r="L311" s="55"/>
      <c r="M311" s="55"/>
      <c r="N311" s="49"/>
      <c r="O311" s="49"/>
      <c r="P311" s="49"/>
      <c r="Q311" s="49"/>
      <c r="R311" s="49"/>
      <c r="S311" s="49"/>
      <c r="T311" s="45"/>
      <c r="U311" s="152"/>
      <c r="V311" s="152"/>
    </row>
    <row r="312" spans="1:22" s="5" customFormat="1" ht="18" customHeight="1">
      <c r="A312" s="177" t="s">
        <v>631</v>
      </c>
      <c r="B312" s="177" t="s">
        <v>578</v>
      </c>
      <c r="C312" s="65" t="s">
        <v>34</v>
      </c>
      <c r="D312" s="11"/>
      <c r="E312" s="11"/>
      <c r="F312" s="11"/>
      <c r="G312" s="11"/>
      <c r="H312" s="49">
        <f>H313+H314</f>
        <v>0</v>
      </c>
      <c r="I312" s="49">
        <f t="shared" ref="I312:Q312" si="105">I313+I314</f>
        <v>0</v>
      </c>
      <c r="J312" s="49">
        <f t="shared" si="105"/>
        <v>135552</v>
      </c>
      <c r="K312" s="49">
        <f t="shared" si="105"/>
        <v>135552</v>
      </c>
      <c r="L312" s="49">
        <f t="shared" si="105"/>
        <v>271104</v>
      </c>
      <c r="M312" s="49">
        <f t="shared" si="105"/>
        <v>271104</v>
      </c>
      <c r="N312" s="49">
        <f t="shared" si="105"/>
        <v>406656</v>
      </c>
      <c r="O312" s="49">
        <f t="shared" si="105"/>
        <v>406656</v>
      </c>
      <c r="P312" s="49">
        <f t="shared" si="105"/>
        <v>542200</v>
      </c>
      <c r="Q312" s="49">
        <f t="shared" si="105"/>
        <v>542200</v>
      </c>
      <c r="R312" s="49"/>
      <c r="S312" s="49"/>
      <c r="T312" s="45"/>
      <c r="U312" s="152">
        <f t="shared" si="73"/>
        <v>542.20000000000005</v>
      </c>
      <c r="V312" s="152">
        <f t="shared" si="74"/>
        <v>542.20000000000005</v>
      </c>
    </row>
    <row r="313" spans="1:22" s="5" customFormat="1" ht="22.5" customHeight="1">
      <c r="A313" s="213"/>
      <c r="B313" s="213"/>
      <c r="C313" s="65" t="s">
        <v>83</v>
      </c>
      <c r="D313" s="11" t="s">
        <v>68</v>
      </c>
      <c r="E313" s="11" t="s">
        <v>577</v>
      </c>
      <c r="F313" s="11" t="s">
        <v>579</v>
      </c>
      <c r="G313" s="11" t="s">
        <v>132</v>
      </c>
      <c r="H313" s="49"/>
      <c r="I313" s="49"/>
      <c r="J313" s="55">
        <v>45726</v>
      </c>
      <c r="K313" s="55">
        <v>45726</v>
      </c>
      <c r="L313" s="55">
        <v>91452</v>
      </c>
      <c r="M313" s="55">
        <v>91452</v>
      </c>
      <c r="N313" s="49">
        <v>137178</v>
      </c>
      <c r="O313" s="49">
        <v>137178</v>
      </c>
      <c r="P313" s="49">
        <v>182900</v>
      </c>
      <c r="Q313" s="49">
        <v>182900</v>
      </c>
      <c r="R313" s="49"/>
      <c r="S313" s="49"/>
      <c r="T313" s="45"/>
      <c r="U313" s="152">
        <f t="shared" si="73"/>
        <v>182.9</v>
      </c>
      <c r="V313" s="152">
        <f t="shared" si="74"/>
        <v>182.9</v>
      </c>
    </row>
    <row r="314" spans="1:22" s="5" customFormat="1" ht="39.75" customHeight="1">
      <c r="A314" s="206"/>
      <c r="B314" s="206"/>
      <c r="C314" s="65" t="s">
        <v>83</v>
      </c>
      <c r="D314" s="11" t="s">
        <v>68</v>
      </c>
      <c r="E314" s="11" t="s">
        <v>84</v>
      </c>
      <c r="F314" s="11" t="s">
        <v>579</v>
      </c>
      <c r="G314" s="11" t="s">
        <v>133</v>
      </c>
      <c r="H314" s="49"/>
      <c r="I314" s="49"/>
      <c r="J314" s="55">
        <v>89826</v>
      </c>
      <c r="K314" s="55">
        <v>89826</v>
      </c>
      <c r="L314" s="55">
        <v>179652</v>
      </c>
      <c r="M314" s="55">
        <v>179652</v>
      </c>
      <c r="N314" s="49">
        <v>269478</v>
      </c>
      <c r="O314" s="49">
        <v>269478</v>
      </c>
      <c r="P314" s="49">
        <v>359300</v>
      </c>
      <c r="Q314" s="49">
        <v>359300</v>
      </c>
      <c r="R314" s="49"/>
      <c r="S314" s="49"/>
      <c r="T314" s="45"/>
      <c r="U314" s="152">
        <f t="shared" si="73"/>
        <v>359.3</v>
      </c>
      <c r="V314" s="152">
        <f t="shared" si="74"/>
        <v>359.3</v>
      </c>
    </row>
    <row r="315" spans="1:22" s="5" customFormat="1" ht="28.5" customHeight="1">
      <c r="A315" s="207" t="s">
        <v>632</v>
      </c>
      <c r="B315" s="207" t="s">
        <v>581</v>
      </c>
      <c r="C315" s="65" t="s">
        <v>34</v>
      </c>
      <c r="D315" s="11"/>
      <c r="E315" s="11"/>
      <c r="F315" s="11"/>
      <c r="G315" s="11"/>
      <c r="H315" s="49">
        <f>H316</f>
        <v>0</v>
      </c>
      <c r="I315" s="49">
        <f t="shared" ref="I315:Q315" si="106">I316</f>
        <v>0</v>
      </c>
      <c r="J315" s="49">
        <f t="shared" si="106"/>
        <v>106170</v>
      </c>
      <c r="K315" s="49">
        <f t="shared" si="106"/>
        <v>106170</v>
      </c>
      <c r="L315" s="49">
        <f t="shared" si="106"/>
        <v>212380</v>
      </c>
      <c r="M315" s="49">
        <f t="shared" si="106"/>
        <v>212380</v>
      </c>
      <c r="N315" s="49">
        <f t="shared" si="106"/>
        <v>294020</v>
      </c>
      <c r="O315" s="49">
        <f t="shared" si="106"/>
        <v>294020</v>
      </c>
      <c r="P315" s="49">
        <f t="shared" si="106"/>
        <v>400210</v>
      </c>
      <c r="Q315" s="49">
        <f t="shared" si="106"/>
        <v>400210</v>
      </c>
      <c r="R315" s="49"/>
      <c r="S315" s="49"/>
      <c r="T315" s="45"/>
      <c r="U315" s="152">
        <f t="shared" si="73"/>
        <v>400.21</v>
      </c>
      <c r="V315" s="152">
        <f t="shared" si="74"/>
        <v>400.21</v>
      </c>
    </row>
    <row r="316" spans="1:22" s="5" customFormat="1" ht="28.5" customHeight="1">
      <c r="A316" s="179"/>
      <c r="B316" s="179"/>
      <c r="C316" s="65" t="s">
        <v>83</v>
      </c>
      <c r="D316" s="11" t="s">
        <v>68</v>
      </c>
      <c r="E316" s="11" t="s">
        <v>577</v>
      </c>
      <c r="F316" s="11" t="s">
        <v>580</v>
      </c>
      <c r="G316" s="11" t="s">
        <v>132</v>
      </c>
      <c r="H316" s="49"/>
      <c r="I316" s="49"/>
      <c r="J316" s="55">
        <v>106170</v>
      </c>
      <c r="K316" s="55">
        <v>106170</v>
      </c>
      <c r="L316" s="55">
        <v>212380</v>
      </c>
      <c r="M316" s="55">
        <v>212380</v>
      </c>
      <c r="N316" s="49">
        <v>294020</v>
      </c>
      <c r="O316" s="49">
        <v>294020</v>
      </c>
      <c r="P316" s="49">
        <v>400210</v>
      </c>
      <c r="Q316" s="49">
        <v>400210</v>
      </c>
      <c r="R316" s="49"/>
      <c r="S316" s="49"/>
      <c r="T316" s="45"/>
      <c r="U316" s="152">
        <f t="shared" si="73"/>
        <v>400.21</v>
      </c>
      <c r="V316" s="152">
        <f t="shared" si="74"/>
        <v>400.21</v>
      </c>
    </row>
    <row r="317" spans="1:22" s="5" customFormat="1" ht="28.5" customHeight="1">
      <c r="A317" s="207" t="s">
        <v>633</v>
      </c>
      <c r="B317" s="207" t="s">
        <v>587</v>
      </c>
      <c r="C317" s="65" t="s">
        <v>34</v>
      </c>
      <c r="D317" s="11"/>
      <c r="E317" s="11"/>
      <c r="F317" s="11"/>
      <c r="G317" s="11"/>
      <c r="H317" s="49">
        <f>H318</f>
        <v>0</v>
      </c>
      <c r="I317" s="49">
        <f t="shared" ref="I317:Q317" si="107">I318</f>
        <v>0</v>
      </c>
      <c r="J317" s="49">
        <f t="shared" si="107"/>
        <v>0</v>
      </c>
      <c r="K317" s="49">
        <f t="shared" si="107"/>
        <v>0</v>
      </c>
      <c r="L317" s="49">
        <f t="shared" si="107"/>
        <v>0</v>
      </c>
      <c r="M317" s="49">
        <f t="shared" si="107"/>
        <v>0</v>
      </c>
      <c r="N317" s="49">
        <f t="shared" si="107"/>
        <v>500000</v>
      </c>
      <c r="O317" s="49">
        <f t="shared" si="107"/>
        <v>500000</v>
      </c>
      <c r="P317" s="49">
        <f t="shared" si="107"/>
        <v>500000</v>
      </c>
      <c r="Q317" s="49">
        <f t="shared" si="107"/>
        <v>500000</v>
      </c>
      <c r="R317" s="49"/>
      <c r="S317" s="49"/>
      <c r="T317" s="45"/>
      <c r="U317" s="152">
        <f t="shared" si="73"/>
        <v>500</v>
      </c>
      <c r="V317" s="152">
        <f t="shared" si="74"/>
        <v>500</v>
      </c>
    </row>
    <row r="318" spans="1:22" s="5" customFormat="1" ht="28.5" customHeight="1">
      <c r="A318" s="179"/>
      <c r="B318" s="206"/>
      <c r="C318" s="65" t="s">
        <v>83</v>
      </c>
      <c r="D318" s="11" t="s">
        <v>68</v>
      </c>
      <c r="E318" s="11" t="s">
        <v>84</v>
      </c>
      <c r="F318" s="11" t="s">
        <v>586</v>
      </c>
      <c r="G318" s="11" t="s">
        <v>135</v>
      </c>
      <c r="H318" s="49"/>
      <c r="I318" s="49"/>
      <c r="J318" s="55">
        <v>0</v>
      </c>
      <c r="K318" s="55">
        <v>0</v>
      </c>
      <c r="L318" s="55">
        <v>0</v>
      </c>
      <c r="M318" s="55">
        <v>0</v>
      </c>
      <c r="N318" s="49">
        <v>500000</v>
      </c>
      <c r="O318" s="49">
        <v>500000</v>
      </c>
      <c r="P318" s="49">
        <v>500000</v>
      </c>
      <c r="Q318" s="49">
        <v>500000</v>
      </c>
      <c r="R318" s="49"/>
      <c r="S318" s="49"/>
      <c r="T318" s="45"/>
      <c r="U318" s="152">
        <f t="shared" si="73"/>
        <v>500</v>
      </c>
      <c r="V318" s="152">
        <f t="shared" si="74"/>
        <v>500</v>
      </c>
    </row>
    <row r="319" spans="1:22" s="5" customFormat="1" ht="24" customHeight="1">
      <c r="A319" s="177" t="s">
        <v>634</v>
      </c>
      <c r="B319" s="177" t="s">
        <v>412</v>
      </c>
      <c r="C319" s="2" t="s">
        <v>34</v>
      </c>
      <c r="D319" s="11"/>
      <c r="E319" s="11"/>
      <c r="F319" s="11"/>
      <c r="G319" s="11"/>
      <c r="H319" s="49">
        <f>H320</f>
        <v>5000000</v>
      </c>
      <c r="I319" s="49">
        <f>I320</f>
        <v>0</v>
      </c>
      <c r="J319" s="55">
        <f t="shared" ref="J319:S319" si="108">J320</f>
        <v>5000000</v>
      </c>
      <c r="K319" s="55">
        <f t="shared" si="108"/>
        <v>5000000</v>
      </c>
      <c r="L319" s="55">
        <f t="shared" si="108"/>
        <v>5000000</v>
      </c>
      <c r="M319" s="55">
        <f t="shared" si="108"/>
        <v>5000000</v>
      </c>
      <c r="N319" s="49">
        <f t="shared" si="108"/>
        <v>5000000</v>
      </c>
      <c r="O319" s="49">
        <f t="shared" si="108"/>
        <v>5000000</v>
      </c>
      <c r="P319" s="49">
        <f t="shared" si="108"/>
        <v>5000000</v>
      </c>
      <c r="Q319" s="49">
        <f t="shared" si="108"/>
        <v>5000000</v>
      </c>
      <c r="R319" s="49"/>
      <c r="S319" s="49">
        <f t="shared" si="108"/>
        <v>0</v>
      </c>
      <c r="T319" s="45"/>
      <c r="U319" s="152">
        <f t="shared" si="73"/>
        <v>5000</v>
      </c>
      <c r="V319" s="152">
        <f t="shared" si="74"/>
        <v>5000</v>
      </c>
    </row>
    <row r="320" spans="1:22" s="5" customFormat="1" ht="54.75" customHeight="1">
      <c r="A320" s="205"/>
      <c r="B320" s="208"/>
      <c r="C320" s="2" t="s">
        <v>83</v>
      </c>
      <c r="D320" s="11" t="s">
        <v>68</v>
      </c>
      <c r="E320" s="11" t="s">
        <v>84</v>
      </c>
      <c r="F320" s="11" t="s">
        <v>413</v>
      </c>
      <c r="G320" s="11" t="s">
        <v>138</v>
      </c>
      <c r="H320" s="49">
        <v>5000000</v>
      </c>
      <c r="I320" s="49">
        <v>0</v>
      </c>
      <c r="J320" s="55">
        <v>5000000</v>
      </c>
      <c r="K320" s="55">
        <v>5000000</v>
      </c>
      <c r="L320" s="55">
        <v>5000000</v>
      </c>
      <c r="M320" s="55">
        <v>5000000</v>
      </c>
      <c r="N320" s="49">
        <v>5000000</v>
      </c>
      <c r="O320" s="49">
        <v>5000000</v>
      </c>
      <c r="P320" s="49">
        <v>5000000</v>
      </c>
      <c r="Q320" s="49">
        <v>5000000</v>
      </c>
      <c r="R320" s="49"/>
      <c r="S320" s="49"/>
      <c r="T320" s="45"/>
      <c r="U320" s="152">
        <f t="shared" si="73"/>
        <v>5000</v>
      </c>
      <c r="V320" s="152">
        <f t="shared" si="74"/>
        <v>5000</v>
      </c>
    </row>
    <row r="321" spans="1:22" s="5" customFormat="1" ht="24" customHeight="1">
      <c r="A321" s="177" t="s">
        <v>635</v>
      </c>
      <c r="B321" s="177" t="s">
        <v>414</v>
      </c>
      <c r="C321" s="25" t="s">
        <v>34</v>
      </c>
      <c r="D321" s="11"/>
      <c r="E321" s="11"/>
      <c r="F321" s="11"/>
      <c r="G321" s="11"/>
      <c r="H321" s="49">
        <f>H322+H323+H324</f>
        <v>21419728.600000001</v>
      </c>
      <c r="I321" s="49">
        <f t="shared" ref="I321:Q321" si="109">I322+I323+I324</f>
        <v>21419726.990000002</v>
      </c>
      <c r="J321" s="49">
        <f t="shared" si="109"/>
        <v>6743894.9799999995</v>
      </c>
      <c r="K321" s="49">
        <f t="shared" si="109"/>
        <v>6743894.9799999995</v>
      </c>
      <c r="L321" s="49">
        <f t="shared" si="109"/>
        <v>14741817.65</v>
      </c>
      <c r="M321" s="49">
        <f t="shared" si="109"/>
        <v>14626817.65</v>
      </c>
      <c r="N321" s="49">
        <f t="shared" si="109"/>
        <v>19921435.609999999</v>
      </c>
      <c r="O321" s="49">
        <f t="shared" si="109"/>
        <v>19806435.609999999</v>
      </c>
      <c r="P321" s="49">
        <f t="shared" si="109"/>
        <v>28529864.050000001</v>
      </c>
      <c r="Q321" s="49">
        <f t="shared" si="109"/>
        <v>28456764.050000001</v>
      </c>
      <c r="R321" s="49">
        <f>R322+R324+R323</f>
        <v>27627634</v>
      </c>
      <c r="S321" s="49">
        <f>S322+S324+S323</f>
        <v>27627634</v>
      </c>
      <c r="T321" s="45"/>
      <c r="U321" s="152">
        <f t="shared" si="73"/>
        <v>28529.86405</v>
      </c>
      <c r="V321" s="152">
        <f t="shared" si="74"/>
        <v>28456.764050000002</v>
      </c>
    </row>
    <row r="322" spans="1:22" s="5" customFormat="1" ht="40.5" customHeight="1">
      <c r="A322" s="205"/>
      <c r="B322" s="205"/>
      <c r="C322" s="25" t="s">
        <v>83</v>
      </c>
      <c r="D322" s="11" t="s">
        <v>68</v>
      </c>
      <c r="E322" s="11" t="s">
        <v>280</v>
      </c>
      <c r="F322" s="11" t="s">
        <v>231</v>
      </c>
      <c r="G322" s="11" t="s">
        <v>132</v>
      </c>
      <c r="H322" s="55">
        <v>5797978.5999999996</v>
      </c>
      <c r="I322" s="55">
        <v>5797976.9900000002</v>
      </c>
      <c r="J322" s="55"/>
      <c r="K322" s="55"/>
      <c r="L322" s="55"/>
      <c r="M322" s="55"/>
      <c r="N322" s="49"/>
      <c r="O322" s="49"/>
      <c r="P322" s="49"/>
      <c r="Q322" s="49"/>
      <c r="R322" s="49"/>
      <c r="S322" s="49"/>
      <c r="T322" s="45"/>
      <c r="U322" s="152"/>
      <c r="V322" s="152"/>
    </row>
    <row r="323" spans="1:22" s="5" customFormat="1" ht="40.5" customHeight="1">
      <c r="A323" s="205"/>
      <c r="B323" s="205"/>
      <c r="C323" s="65" t="s">
        <v>83</v>
      </c>
      <c r="D323" s="11" t="s">
        <v>68</v>
      </c>
      <c r="E323" s="11" t="s">
        <v>577</v>
      </c>
      <c r="F323" s="11" t="s">
        <v>231</v>
      </c>
      <c r="G323" s="11" t="s">
        <v>132</v>
      </c>
      <c r="H323" s="55"/>
      <c r="I323" s="55"/>
      <c r="J323" s="55">
        <v>1554151.22</v>
      </c>
      <c r="K323" s="55">
        <v>1554151.22</v>
      </c>
      <c r="L323" s="55">
        <v>3430396.65</v>
      </c>
      <c r="M323" s="55">
        <v>3315396.65</v>
      </c>
      <c r="N323" s="49">
        <v>4524380.6099999994</v>
      </c>
      <c r="O323" s="49">
        <v>4409380.6099999994</v>
      </c>
      <c r="P323" s="49">
        <v>6240527</v>
      </c>
      <c r="Q323" s="49">
        <v>6240527</v>
      </c>
      <c r="R323" s="49">
        <v>6240527</v>
      </c>
      <c r="S323" s="49">
        <v>6240527</v>
      </c>
      <c r="T323" s="45"/>
      <c r="U323" s="152">
        <f t="shared" si="73"/>
        <v>6240.527</v>
      </c>
      <c r="V323" s="152">
        <f t="shared" si="74"/>
        <v>6240.527</v>
      </c>
    </row>
    <row r="324" spans="1:22" s="5" customFormat="1" ht="39.75" customHeight="1">
      <c r="A324" s="206"/>
      <c r="B324" s="206"/>
      <c r="C324" s="65" t="s">
        <v>83</v>
      </c>
      <c r="D324" s="11" t="s">
        <v>68</v>
      </c>
      <c r="E324" s="11" t="s">
        <v>84</v>
      </c>
      <c r="F324" s="11" t="s">
        <v>231</v>
      </c>
      <c r="G324" s="11" t="s">
        <v>133</v>
      </c>
      <c r="H324" s="55">
        <v>15621750</v>
      </c>
      <c r="I324" s="55">
        <v>15621750</v>
      </c>
      <c r="J324" s="55">
        <v>5189743.76</v>
      </c>
      <c r="K324" s="55">
        <v>5189743.76</v>
      </c>
      <c r="L324" s="55">
        <v>11311421</v>
      </c>
      <c r="M324" s="55">
        <v>11311421</v>
      </c>
      <c r="N324" s="49">
        <v>15397055</v>
      </c>
      <c r="O324" s="49">
        <v>15397055</v>
      </c>
      <c r="P324" s="49">
        <v>22289337.050000001</v>
      </c>
      <c r="Q324" s="49">
        <v>22216237.050000001</v>
      </c>
      <c r="R324" s="49">
        <v>21387107</v>
      </c>
      <c r="S324" s="49">
        <v>21387107</v>
      </c>
      <c r="T324" s="45"/>
      <c r="U324" s="152">
        <f t="shared" si="73"/>
        <v>22289.337050000002</v>
      </c>
      <c r="V324" s="152">
        <f t="shared" si="74"/>
        <v>22216.23705</v>
      </c>
    </row>
    <row r="325" spans="1:22" s="5" customFormat="1" ht="12.75" customHeight="1">
      <c r="A325" s="177" t="s">
        <v>636</v>
      </c>
      <c r="B325" s="177" t="s">
        <v>415</v>
      </c>
      <c r="C325" s="2" t="s">
        <v>34</v>
      </c>
      <c r="D325" s="11"/>
      <c r="E325" s="11"/>
      <c r="F325" s="11"/>
      <c r="G325" s="11"/>
      <c r="H325" s="49">
        <f>H326</f>
        <v>1466700</v>
      </c>
      <c r="I325" s="49">
        <f>I326</f>
        <v>1466700</v>
      </c>
      <c r="J325" s="55">
        <f t="shared" ref="J325:S325" si="110">J326</f>
        <v>0</v>
      </c>
      <c r="K325" s="55">
        <f t="shared" si="110"/>
        <v>0</v>
      </c>
      <c r="L325" s="55">
        <f t="shared" si="110"/>
        <v>0</v>
      </c>
      <c r="M325" s="55">
        <f t="shared" si="110"/>
        <v>0</v>
      </c>
      <c r="N325" s="49">
        <f t="shared" si="110"/>
        <v>0</v>
      </c>
      <c r="O325" s="49">
        <f t="shared" si="110"/>
        <v>0</v>
      </c>
      <c r="P325" s="49">
        <f t="shared" si="110"/>
        <v>0</v>
      </c>
      <c r="Q325" s="49">
        <f t="shared" si="110"/>
        <v>0</v>
      </c>
      <c r="R325" s="49">
        <f t="shared" si="110"/>
        <v>0</v>
      </c>
      <c r="S325" s="49">
        <f t="shared" si="110"/>
        <v>0</v>
      </c>
      <c r="T325" s="45"/>
      <c r="U325" s="152">
        <f t="shared" si="73"/>
        <v>0</v>
      </c>
      <c r="V325" s="152">
        <f t="shared" si="74"/>
        <v>0</v>
      </c>
    </row>
    <row r="326" spans="1:22" s="5" customFormat="1" ht="82.5" customHeight="1">
      <c r="A326" s="205"/>
      <c r="B326" s="205"/>
      <c r="C326" s="36" t="s">
        <v>83</v>
      </c>
      <c r="D326" s="11" t="s">
        <v>68</v>
      </c>
      <c r="E326" s="11" t="s">
        <v>84</v>
      </c>
      <c r="F326" s="11" t="s">
        <v>416</v>
      </c>
      <c r="G326" s="11" t="s">
        <v>133</v>
      </c>
      <c r="H326" s="49">
        <v>1466700</v>
      </c>
      <c r="I326" s="49">
        <v>1466700</v>
      </c>
      <c r="J326" s="55"/>
      <c r="K326" s="55"/>
      <c r="L326" s="55"/>
      <c r="M326" s="55"/>
      <c r="N326" s="49"/>
      <c r="O326" s="49"/>
      <c r="P326" s="49"/>
      <c r="Q326" s="49"/>
      <c r="R326" s="49"/>
      <c r="S326" s="49"/>
      <c r="T326" s="45"/>
      <c r="U326" s="152"/>
      <c r="V326" s="152"/>
    </row>
    <row r="327" spans="1:22" s="5" customFormat="1" ht="29.25" customHeight="1">
      <c r="A327" s="177" t="s">
        <v>637</v>
      </c>
      <c r="B327" s="177" t="s">
        <v>417</v>
      </c>
      <c r="C327" s="17" t="s">
        <v>34</v>
      </c>
      <c r="D327" s="11"/>
      <c r="E327" s="11"/>
      <c r="F327" s="11"/>
      <c r="G327" s="11"/>
      <c r="H327" s="49">
        <f>H328+H329</f>
        <v>65000</v>
      </c>
      <c r="I327" s="49">
        <f t="shared" ref="I327:Q327" si="111">I328+I329</f>
        <v>65000</v>
      </c>
      <c r="J327" s="49">
        <f t="shared" si="111"/>
        <v>0</v>
      </c>
      <c r="K327" s="49">
        <f t="shared" si="111"/>
        <v>0</v>
      </c>
      <c r="L327" s="49">
        <f t="shared" si="111"/>
        <v>380000</v>
      </c>
      <c r="M327" s="49">
        <f t="shared" si="111"/>
        <v>380000</v>
      </c>
      <c r="N327" s="49">
        <f t="shared" si="111"/>
        <v>380000</v>
      </c>
      <c r="O327" s="49">
        <f t="shared" si="111"/>
        <v>380000</v>
      </c>
      <c r="P327" s="49">
        <f t="shared" si="111"/>
        <v>380000</v>
      </c>
      <c r="Q327" s="49">
        <f t="shared" si="111"/>
        <v>380000</v>
      </c>
      <c r="R327" s="49">
        <f t="shared" ref="R327:S327" si="112">R328</f>
        <v>0</v>
      </c>
      <c r="S327" s="49">
        <f t="shared" si="112"/>
        <v>0</v>
      </c>
      <c r="T327" s="45"/>
      <c r="U327" s="152">
        <f t="shared" si="73"/>
        <v>380</v>
      </c>
      <c r="V327" s="152">
        <f t="shared" si="74"/>
        <v>380</v>
      </c>
    </row>
    <row r="328" spans="1:22" s="5" customFormat="1" ht="37.5" customHeight="1">
      <c r="A328" s="205"/>
      <c r="B328" s="205"/>
      <c r="C328" s="18" t="s">
        <v>83</v>
      </c>
      <c r="D328" s="11" t="s">
        <v>68</v>
      </c>
      <c r="E328" s="11" t="s">
        <v>280</v>
      </c>
      <c r="F328" s="11" t="s">
        <v>264</v>
      </c>
      <c r="G328" s="11" t="s">
        <v>135</v>
      </c>
      <c r="H328" s="49">
        <v>65000</v>
      </c>
      <c r="I328" s="49">
        <v>65000</v>
      </c>
      <c r="J328" s="55"/>
      <c r="K328" s="55"/>
      <c r="L328" s="55"/>
      <c r="M328" s="55"/>
      <c r="N328" s="49"/>
      <c r="O328" s="49"/>
      <c r="P328" s="49"/>
      <c r="Q328" s="49"/>
      <c r="R328" s="49"/>
      <c r="S328" s="49"/>
      <c r="T328" s="45"/>
      <c r="U328" s="152"/>
      <c r="V328" s="152"/>
    </row>
    <row r="329" spans="1:22" s="5" customFormat="1" ht="40.5" customHeight="1">
      <c r="A329" s="206"/>
      <c r="B329" s="206"/>
      <c r="C329" s="66" t="s">
        <v>83</v>
      </c>
      <c r="D329" s="11" t="s">
        <v>68</v>
      </c>
      <c r="E329" s="11" t="s">
        <v>84</v>
      </c>
      <c r="F329" s="11" t="s">
        <v>264</v>
      </c>
      <c r="G329" s="11" t="s">
        <v>138</v>
      </c>
      <c r="H329" s="49"/>
      <c r="I329" s="49"/>
      <c r="J329" s="55">
        <v>0</v>
      </c>
      <c r="K329" s="55">
        <v>0</v>
      </c>
      <c r="L329" s="55">
        <v>380000</v>
      </c>
      <c r="M329" s="55">
        <v>380000</v>
      </c>
      <c r="N329" s="49">
        <v>380000</v>
      </c>
      <c r="O329" s="49">
        <v>380000</v>
      </c>
      <c r="P329" s="49">
        <v>380000</v>
      </c>
      <c r="Q329" s="49">
        <v>380000</v>
      </c>
      <c r="R329" s="49"/>
      <c r="S329" s="49"/>
      <c r="T329" s="45"/>
      <c r="U329" s="152">
        <f t="shared" ref="U329:U391" si="113">P329/1000</f>
        <v>380</v>
      </c>
      <c r="V329" s="152">
        <f t="shared" ref="V329:V391" si="114">Q329/1000</f>
        <v>380</v>
      </c>
    </row>
    <row r="330" spans="1:22" s="5" customFormat="1" ht="36" customHeight="1">
      <c r="A330" s="177" t="s">
        <v>638</v>
      </c>
      <c r="B330" s="177" t="s">
        <v>418</v>
      </c>
      <c r="C330" s="2" t="s">
        <v>34</v>
      </c>
      <c r="D330" s="11"/>
      <c r="E330" s="11"/>
      <c r="F330" s="11"/>
      <c r="G330" s="11"/>
      <c r="H330" s="49">
        <f>H331</f>
        <v>335650</v>
      </c>
      <c r="I330" s="49">
        <f>I331</f>
        <v>335650</v>
      </c>
      <c r="J330" s="55">
        <f t="shared" ref="J330:S330" si="115">J331</f>
        <v>0</v>
      </c>
      <c r="K330" s="55">
        <f t="shared" si="115"/>
        <v>0</v>
      </c>
      <c r="L330" s="55">
        <f t="shared" si="115"/>
        <v>0</v>
      </c>
      <c r="M330" s="55">
        <f t="shared" si="115"/>
        <v>0</v>
      </c>
      <c r="N330" s="49">
        <f t="shared" si="115"/>
        <v>0</v>
      </c>
      <c r="O330" s="49">
        <f t="shared" si="115"/>
        <v>0</v>
      </c>
      <c r="P330" s="49">
        <f t="shared" si="115"/>
        <v>0</v>
      </c>
      <c r="Q330" s="49">
        <f t="shared" si="115"/>
        <v>0</v>
      </c>
      <c r="R330" s="49">
        <f t="shared" si="115"/>
        <v>0</v>
      </c>
      <c r="S330" s="49">
        <f t="shared" si="115"/>
        <v>0</v>
      </c>
      <c r="T330" s="45"/>
      <c r="U330" s="152">
        <f t="shared" si="113"/>
        <v>0</v>
      </c>
      <c r="V330" s="152">
        <f t="shared" si="114"/>
        <v>0</v>
      </c>
    </row>
    <row r="331" spans="1:22" s="5" customFormat="1" ht="60" customHeight="1">
      <c r="A331" s="205"/>
      <c r="B331" s="205"/>
      <c r="C331" s="26" t="s">
        <v>83</v>
      </c>
      <c r="D331" s="11" t="s">
        <v>68</v>
      </c>
      <c r="E331" s="11" t="s">
        <v>84</v>
      </c>
      <c r="F331" s="11" t="s">
        <v>419</v>
      </c>
      <c r="G331" s="11" t="s">
        <v>138</v>
      </c>
      <c r="H331" s="49">
        <v>335650</v>
      </c>
      <c r="I331" s="49">
        <v>335650</v>
      </c>
      <c r="J331" s="55"/>
      <c r="K331" s="55"/>
      <c r="L331" s="55"/>
      <c r="M331" s="55"/>
      <c r="N331" s="49"/>
      <c r="O331" s="49"/>
      <c r="P331" s="49"/>
      <c r="Q331" s="49"/>
      <c r="R331" s="49"/>
      <c r="S331" s="49"/>
      <c r="T331" s="45"/>
      <c r="U331" s="152"/>
      <c r="V331" s="152"/>
    </row>
    <row r="332" spans="1:22" s="5" customFormat="1" ht="42" customHeight="1">
      <c r="A332" s="177" t="s">
        <v>639</v>
      </c>
      <c r="B332" s="217" t="s">
        <v>583</v>
      </c>
      <c r="C332" s="65" t="s">
        <v>34</v>
      </c>
      <c r="D332" s="11"/>
      <c r="E332" s="11"/>
      <c r="F332" s="11"/>
      <c r="G332" s="11"/>
      <c r="H332" s="49">
        <f>H333</f>
        <v>0</v>
      </c>
      <c r="I332" s="49">
        <f t="shared" ref="I332:Q332" si="116">I333</f>
        <v>0</v>
      </c>
      <c r="J332" s="13">
        <f t="shared" si="116"/>
        <v>0</v>
      </c>
      <c r="K332" s="13">
        <f t="shared" si="116"/>
        <v>0</v>
      </c>
      <c r="L332" s="13">
        <f t="shared" si="116"/>
        <v>0</v>
      </c>
      <c r="M332" s="13">
        <f t="shared" si="116"/>
        <v>0</v>
      </c>
      <c r="N332" s="13">
        <f t="shared" si="116"/>
        <v>261945</v>
      </c>
      <c r="O332" s="13">
        <f t="shared" si="116"/>
        <v>261945</v>
      </c>
      <c r="P332" s="13">
        <f t="shared" si="116"/>
        <v>261945</v>
      </c>
      <c r="Q332" s="13">
        <f t="shared" si="116"/>
        <v>261945</v>
      </c>
      <c r="R332" s="49"/>
      <c r="S332" s="49"/>
      <c r="T332" s="45"/>
      <c r="U332" s="152">
        <f t="shared" si="113"/>
        <v>261.94499999999999</v>
      </c>
      <c r="V332" s="152">
        <f t="shared" si="114"/>
        <v>261.94499999999999</v>
      </c>
    </row>
    <row r="333" spans="1:22" s="5" customFormat="1" ht="56.25" customHeight="1">
      <c r="A333" s="205"/>
      <c r="B333" s="218"/>
      <c r="C333" s="66" t="s">
        <v>83</v>
      </c>
      <c r="D333" s="11" t="s">
        <v>68</v>
      </c>
      <c r="E333" s="11" t="s">
        <v>84</v>
      </c>
      <c r="F333" s="11" t="s">
        <v>582</v>
      </c>
      <c r="G333" s="11" t="s">
        <v>138</v>
      </c>
      <c r="H333" s="49"/>
      <c r="I333" s="49"/>
      <c r="J333" s="55">
        <v>0</v>
      </c>
      <c r="K333" s="55">
        <v>0</v>
      </c>
      <c r="L333" s="55">
        <v>0</v>
      </c>
      <c r="M333" s="55">
        <v>0</v>
      </c>
      <c r="N333" s="49">
        <v>261945</v>
      </c>
      <c r="O333" s="49">
        <v>261945</v>
      </c>
      <c r="P333" s="49">
        <v>261945</v>
      </c>
      <c r="Q333" s="49">
        <v>261945</v>
      </c>
      <c r="R333" s="49"/>
      <c r="S333" s="49"/>
      <c r="T333" s="45"/>
      <c r="U333" s="152">
        <f t="shared" si="113"/>
        <v>261.94499999999999</v>
      </c>
      <c r="V333" s="152">
        <f t="shared" si="114"/>
        <v>261.94499999999999</v>
      </c>
    </row>
    <row r="334" spans="1:22" s="5" customFormat="1" ht="30" customHeight="1">
      <c r="A334" s="177" t="s">
        <v>646</v>
      </c>
      <c r="B334" s="177" t="s">
        <v>420</v>
      </c>
      <c r="C334" s="2" t="s">
        <v>34</v>
      </c>
      <c r="D334" s="11"/>
      <c r="E334" s="11"/>
      <c r="F334" s="11"/>
      <c r="G334" s="11"/>
      <c r="H334" s="49">
        <f>H335</f>
        <v>200000</v>
      </c>
      <c r="I334" s="49">
        <f>I335</f>
        <v>200000</v>
      </c>
      <c r="J334" s="55">
        <f t="shared" ref="J334:S334" si="117">J335</f>
        <v>0</v>
      </c>
      <c r="K334" s="55">
        <f t="shared" si="117"/>
        <v>0</v>
      </c>
      <c r="L334" s="55">
        <f t="shared" si="117"/>
        <v>0</v>
      </c>
      <c r="M334" s="55">
        <f t="shared" si="117"/>
        <v>0</v>
      </c>
      <c r="N334" s="49">
        <f t="shared" si="117"/>
        <v>200000</v>
      </c>
      <c r="O334" s="49">
        <f t="shared" si="117"/>
        <v>200000</v>
      </c>
      <c r="P334" s="49">
        <f t="shared" si="117"/>
        <v>200000</v>
      </c>
      <c r="Q334" s="49">
        <f t="shared" si="117"/>
        <v>200000</v>
      </c>
      <c r="R334" s="49">
        <f t="shared" si="117"/>
        <v>0</v>
      </c>
      <c r="S334" s="49">
        <f t="shared" si="117"/>
        <v>0</v>
      </c>
      <c r="T334" s="45"/>
      <c r="U334" s="152">
        <f t="shared" si="113"/>
        <v>200</v>
      </c>
      <c r="V334" s="152">
        <f t="shared" si="114"/>
        <v>200</v>
      </c>
    </row>
    <row r="335" spans="1:22" s="5" customFormat="1" ht="69" customHeight="1">
      <c r="A335" s="205"/>
      <c r="B335" s="208"/>
      <c r="C335" s="2" t="s">
        <v>83</v>
      </c>
      <c r="D335" s="11" t="s">
        <v>68</v>
      </c>
      <c r="E335" s="11" t="s">
        <v>40</v>
      </c>
      <c r="F335" s="11" t="s">
        <v>421</v>
      </c>
      <c r="G335" s="11" t="s">
        <v>135</v>
      </c>
      <c r="H335" s="49">
        <v>200000</v>
      </c>
      <c r="I335" s="49">
        <v>200000</v>
      </c>
      <c r="J335" s="55">
        <v>0</v>
      </c>
      <c r="K335" s="55">
        <v>0</v>
      </c>
      <c r="L335" s="55">
        <v>0</v>
      </c>
      <c r="M335" s="55">
        <v>0</v>
      </c>
      <c r="N335" s="49">
        <v>200000</v>
      </c>
      <c r="O335" s="49">
        <v>200000</v>
      </c>
      <c r="P335" s="49">
        <v>200000</v>
      </c>
      <c r="Q335" s="49">
        <v>200000</v>
      </c>
      <c r="R335" s="49"/>
      <c r="S335" s="49"/>
      <c r="T335" s="45"/>
      <c r="U335" s="152">
        <f t="shared" si="113"/>
        <v>200</v>
      </c>
      <c r="V335" s="152">
        <f t="shared" si="114"/>
        <v>200</v>
      </c>
    </row>
    <row r="336" spans="1:22" s="5" customFormat="1" ht="42.75" customHeight="1">
      <c r="A336" s="217" t="s">
        <v>647</v>
      </c>
      <c r="B336" s="177" t="s">
        <v>585</v>
      </c>
      <c r="C336" s="65" t="s">
        <v>34</v>
      </c>
      <c r="D336" s="11"/>
      <c r="E336" s="11"/>
      <c r="F336" s="11"/>
      <c r="G336" s="11"/>
      <c r="H336" s="49">
        <f>H337</f>
        <v>0</v>
      </c>
      <c r="I336" s="49">
        <f t="shared" ref="I336:Q336" si="118">I337</f>
        <v>0</v>
      </c>
      <c r="J336" s="49">
        <f t="shared" si="118"/>
        <v>0</v>
      </c>
      <c r="K336" s="49">
        <f t="shared" si="118"/>
        <v>0</v>
      </c>
      <c r="L336" s="49">
        <f t="shared" si="118"/>
        <v>0</v>
      </c>
      <c r="M336" s="49">
        <f t="shared" si="118"/>
        <v>0</v>
      </c>
      <c r="N336" s="49">
        <f t="shared" si="118"/>
        <v>20000</v>
      </c>
      <c r="O336" s="49">
        <f t="shared" si="118"/>
        <v>20000</v>
      </c>
      <c r="P336" s="49">
        <f t="shared" si="118"/>
        <v>20000</v>
      </c>
      <c r="Q336" s="49">
        <f t="shared" si="118"/>
        <v>20000</v>
      </c>
      <c r="R336" s="49"/>
      <c r="S336" s="49"/>
      <c r="T336" s="45"/>
      <c r="U336" s="152">
        <f t="shared" si="113"/>
        <v>20</v>
      </c>
      <c r="V336" s="152">
        <f t="shared" si="114"/>
        <v>20</v>
      </c>
    </row>
    <row r="337" spans="1:96" s="5" customFormat="1" ht="66.75" customHeight="1">
      <c r="A337" s="218"/>
      <c r="B337" s="206"/>
      <c r="C337" s="65" t="s">
        <v>83</v>
      </c>
      <c r="D337" s="11" t="s">
        <v>68</v>
      </c>
      <c r="E337" s="11" t="s">
        <v>84</v>
      </c>
      <c r="F337" s="11" t="s">
        <v>584</v>
      </c>
      <c r="G337" s="11" t="s">
        <v>135</v>
      </c>
      <c r="H337" s="49">
        <v>0</v>
      </c>
      <c r="I337" s="49">
        <v>0</v>
      </c>
      <c r="J337" s="55">
        <v>0</v>
      </c>
      <c r="K337" s="55">
        <v>0</v>
      </c>
      <c r="L337" s="55">
        <v>0</v>
      </c>
      <c r="M337" s="55">
        <v>0</v>
      </c>
      <c r="N337" s="49">
        <v>20000</v>
      </c>
      <c r="O337" s="49">
        <v>20000</v>
      </c>
      <c r="P337" s="49">
        <v>20000</v>
      </c>
      <c r="Q337" s="49">
        <v>20000</v>
      </c>
      <c r="R337" s="49"/>
      <c r="S337" s="49"/>
      <c r="T337" s="45"/>
      <c r="U337" s="152">
        <f t="shared" si="113"/>
        <v>20</v>
      </c>
      <c r="V337" s="152">
        <f t="shared" si="114"/>
        <v>20</v>
      </c>
    </row>
    <row r="338" spans="1:96" s="5" customFormat="1" ht="38.25" customHeight="1">
      <c r="A338" s="177" t="s">
        <v>648</v>
      </c>
      <c r="B338" s="177" t="s">
        <v>422</v>
      </c>
      <c r="C338" s="2" t="s">
        <v>34</v>
      </c>
      <c r="D338" s="11"/>
      <c r="E338" s="11"/>
      <c r="F338" s="11"/>
      <c r="G338" s="11"/>
      <c r="H338" s="49">
        <f>H339</f>
        <v>200000</v>
      </c>
      <c r="I338" s="49">
        <f>I339</f>
        <v>200000</v>
      </c>
      <c r="J338" s="55">
        <f t="shared" ref="J338:S338" si="119">J339</f>
        <v>0</v>
      </c>
      <c r="K338" s="55">
        <f t="shared" si="119"/>
        <v>0</v>
      </c>
      <c r="L338" s="55">
        <f t="shared" si="119"/>
        <v>0</v>
      </c>
      <c r="M338" s="55">
        <f t="shared" si="119"/>
        <v>0</v>
      </c>
      <c r="N338" s="49">
        <f t="shared" si="119"/>
        <v>0</v>
      </c>
      <c r="O338" s="49">
        <f t="shared" si="119"/>
        <v>0</v>
      </c>
      <c r="P338" s="49">
        <f t="shared" si="119"/>
        <v>0</v>
      </c>
      <c r="Q338" s="49">
        <f t="shared" si="119"/>
        <v>0</v>
      </c>
      <c r="R338" s="49">
        <f t="shared" si="119"/>
        <v>0</v>
      </c>
      <c r="S338" s="49">
        <f t="shared" si="119"/>
        <v>0</v>
      </c>
      <c r="T338" s="45"/>
      <c r="U338" s="152">
        <f t="shared" si="113"/>
        <v>0</v>
      </c>
      <c r="V338" s="152">
        <f t="shared" si="114"/>
        <v>0</v>
      </c>
    </row>
    <row r="339" spans="1:96" s="5" customFormat="1" ht="54" customHeight="1">
      <c r="A339" s="205"/>
      <c r="B339" s="208"/>
      <c r="C339" s="2" t="s">
        <v>83</v>
      </c>
      <c r="D339" s="11" t="s">
        <v>68</v>
      </c>
      <c r="E339" s="11" t="s">
        <v>84</v>
      </c>
      <c r="F339" s="11" t="s">
        <v>423</v>
      </c>
      <c r="G339" s="11" t="s">
        <v>138</v>
      </c>
      <c r="H339" s="49">
        <v>200000</v>
      </c>
      <c r="I339" s="49">
        <v>200000</v>
      </c>
      <c r="J339" s="55"/>
      <c r="K339" s="55"/>
      <c r="L339" s="55"/>
      <c r="M339" s="55"/>
      <c r="N339" s="49"/>
      <c r="O339" s="49"/>
      <c r="P339" s="49"/>
      <c r="Q339" s="49"/>
      <c r="R339" s="49"/>
      <c r="S339" s="49"/>
      <c r="T339" s="45"/>
      <c r="U339" s="152"/>
      <c r="V339" s="152"/>
    </row>
    <row r="340" spans="1:96" s="40" customFormat="1" ht="27" customHeight="1">
      <c r="A340" s="199" t="s">
        <v>630</v>
      </c>
      <c r="B340" s="199" t="s">
        <v>668</v>
      </c>
      <c r="C340" s="104" t="s">
        <v>34</v>
      </c>
      <c r="D340" s="7"/>
      <c r="E340" s="7"/>
      <c r="F340" s="7"/>
      <c r="G340" s="7"/>
      <c r="H340" s="61">
        <f>H342+H343</f>
        <v>5472650</v>
      </c>
      <c r="I340" s="61">
        <f t="shared" ref="I340:S340" si="120">I342+I343</f>
        <v>5343870.2</v>
      </c>
      <c r="J340" s="61">
        <f t="shared" ref="J340" si="121">J342+J343</f>
        <v>801809.69</v>
      </c>
      <c r="K340" s="61">
        <f t="shared" ref="K340:M340" si="122">K342+K343</f>
        <v>738829.10999999987</v>
      </c>
      <c r="L340" s="61">
        <f t="shared" si="120"/>
        <v>2342079.0099999998</v>
      </c>
      <c r="M340" s="61">
        <f t="shared" si="122"/>
        <v>2331140.11</v>
      </c>
      <c r="N340" s="61">
        <f t="shared" si="120"/>
        <v>3036844.13</v>
      </c>
      <c r="O340" s="61">
        <f t="shared" si="120"/>
        <v>3020925.99</v>
      </c>
      <c r="P340" s="61">
        <f t="shared" si="120"/>
        <v>4103649.95</v>
      </c>
      <c r="Q340" s="61">
        <f t="shared" si="120"/>
        <v>4094491.3</v>
      </c>
      <c r="R340" s="61">
        <f t="shared" si="120"/>
        <v>2960812</v>
      </c>
      <c r="S340" s="61">
        <f t="shared" si="120"/>
        <v>2960812</v>
      </c>
      <c r="T340" s="46"/>
      <c r="U340" s="9">
        <f t="shared" si="113"/>
        <v>4103.64995</v>
      </c>
      <c r="V340" s="9">
        <f t="shared" si="114"/>
        <v>4094.4912999999997</v>
      </c>
    </row>
    <row r="341" spans="1:96" s="40" customFormat="1" ht="15.75" customHeight="1">
      <c r="A341" s="200"/>
      <c r="B341" s="200"/>
      <c r="C341" s="104" t="s">
        <v>55</v>
      </c>
      <c r="D341" s="7"/>
      <c r="E341" s="7"/>
      <c r="F341" s="7"/>
      <c r="G341" s="7"/>
      <c r="H341" s="62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46"/>
      <c r="U341" s="8"/>
      <c r="V341" s="8"/>
    </row>
    <row r="342" spans="1:96" s="40" customFormat="1" ht="48.75" customHeight="1">
      <c r="A342" s="200"/>
      <c r="B342" s="200"/>
      <c r="C342" s="104" t="s">
        <v>67</v>
      </c>
      <c r="D342" s="14" t="s">
        <v>68</v>
      </c>
      <c r="E342" s="7"/>
      <c r="F342" s="7"/>
      <c r="G342" s="7"/>
      <c r="H342" s="62">
        <f>H350+H352+H356+H360</f>
        <v>5452650</v>
      </c>
      <c r="I342" s="62">
        <f>I350+I352+I356+I360</f>
        <v>5323870.2</v>
      </c>
      <c r="J342" s="62">
        <f>J344+J347+J350+J352+J356+J360</f>
        <v>801809.69</v>
      </c>
      <c r="K342" s="62">
        <f t="shared" ref="K342:Q342" si="123">K344+K347+K350+K352+K356+K360</f>
        <v>738829.10999999987</v>
      </c>
      <c r="L342" s="62">
        <f t="shared" si="123"/>
        <v>2342079.0099999998</v>
      </c>
      <c r="M342" s="62">
        <f t="shared" si="123"/>
        <v>2331140.11</v>
      </c>
      <c r="N342" s="62">
        <f t="shared" si="123"/>
        <v>3036844.13</v>
      </c>
      <c r="O342" s="62">
        <f t="shared" si="123"/>
        <v>3020925.99</v>
      </c>
      <c r="P342" s="62">
        <f t="shared" si="123"/>
        <v>4103649.95</v>
      </c>
      <c r="Q342" s="62">
        <f t="shared" si="123"/>
        <v>4094491.3</v>
      </c>
      <c r="R342" s="62">
        <f t="shared" ref="R342:S342" si="124">R350+R352+R356+R360</f>
        <v>2960812</v>
      </c>
      <c r="S342" s="62">
        <f t="shared" si="124"/>
        <v>2960812</v>
      </c>
      <c r="T342" s="46"/>
      <c r="U342" s="8">
        <f t="shared" si="113"/>
        <v>4103.64995</v>
      </c>
      <c r="V342" s="8">
        <f t="shared" si="114"/>
        <v>4094.4912999999997</v>
      </c>
    </row>
    <row r="343" spans="1:96" s="40" customFormat="1" ht="48.75" customHeight="1">
      <c r="A343" s="201"/>
      <c r="B343" s="201"/>
      <c r="C343" s="104" t="s">
        <v>46</v>
      </c>
      <c r="D343" s="14" t="s">
        <v>36</v>
      </c>
      <c r="E343" s="7"/>
      <c r="F343" s="7"/>
      <c r="G343" s="7"/>
      <c r="H343" s="62">
        <f>H363+H364</f>
        <v>20000</v>
      </c>
      <c r="I343" s="62">
        <f>I363+I364</f>
        <v>20000</v>
      </c>
      <c r="J343" s="62">
        <f t="shared" ref="J343" si="125">J363+J364</f>
        <v>0</v>
      </c>
      <c r="K343" s="62">
        <f t="shared" ref="K343:M343" si="126">K363+K364</f>
        <v>0</v>
      </c>
      <c r="L343" s="62">
        <f t="shared" ref="L343:S343" si="127">L363+L364</f>
        <v>0</v>
      </c>
      <c r="M343" s="62">
        <f t="shared" si="126"/>
        <v>0</v>
      </c>
      <c r="N343" s="62">
        <f t="shared" si="127"/>
        <v>0</v>
      </c>
      <c r="O343" s="62">
        <f t="shared" si="127"/>
        <v>0</v>
      </c>
      <c r="P343" s="62">
        <f t="shared" si="127"/>
        <v>0</v>
      </c>
      <c r="Q343" s="62">
        <f t="shared" si="127"/>
        <v>0</v>
      </c>
      <c r="R343" s="62">
        <f t="shared" si="127"/>
        <v>0</v>
      </c>
      <c r="S343" s="62">
        <f t="shared" si="127"/>
        <v>0</v>
      </c>
      <c r="T343" s="46"/>
      <c r="U343" s="8">
        <f t="shared" si="113"/>
        <v>0</v>
      </c>
      <c r="V343" s="8">
        <f t="shared" si="114"/>
        <v>0</v>
      </c>
    </row>
    <row r="344" spans="1:96" s="10" customFormat="1" ht="29.25" customHeight="1">
      <c r="A344" s="177" t="s">
        <v>649</v>
      </c>
      <c r="B344" s="212" t="s">
        <v>589</v>
      </c>
      <c r="C344" s="67" t="s">
        <v>34</v>
      </c>
      <c r="D344" s="42"/>
      <c r="E344" s="60"/>
      <c r="F344" s="60"/>
      <c r="G344" s="60"/>
      <c r="H344" s="55">
        <f>H345+H346</f>
        <v>0</v>
      </c>
      <c r="I344" s="55">
        <f t="shared" ref="I344:Q344" si="128">I345+I346</f>
        <v>0</v>
      </c>
      <c r="J344" s="55">
        <f t="shared" si="128"/>
        <v>0</v>
      </c>
      <c r="K344" s="55">
        <f t="shared" si="128"/>
        <v>0</v>
      </c>
      <c r="L344" s="55">
        <f t="shared" si="128"/>
        <v>0</v>
      </c>
      <c r="M344" s="55">
        <f t="shared" si="128"/>
        <v>0</v>
      </c>
      <c r="N344" s="55">
        <f t="shared" si="128"/>
        <v>0</v>
      </c>
      <c r="O344" s="55">
        <f t="shared" si="128"/>
        <v>0</v>
      </c>
      <c r="P344" s="55">
        <f t="shared" si="128"/>
        <v>124634.95</v>
      </c>
      <c r="Q344" s="55">
        <f t="shared" si="128"/>
        <v>124634.95</v>
      </c>
      <c r="R344" s="55"/>
      <c r="S344" s="55"/>
      <c r="T344" s="44"/>
      <c r="U344" s="152">
        <f t="shared" si="113"/>
        <v>124.63495</v>
      </c>
      <c r="V344" s="152">
        <f t="shared" si="114"/>
        <v>124.63495</v>
      </c>
      <c r="W344" s="40"/>
      <c r="X344" s="40"/>
      <c r="Y344" s="40"/>
      <c r="Z344" s="40"/>
      <c r="AA344" s="40"/>
      <c r="AB344" s="40"/>
      <c r="AC344" s="40"/>
      <c r="AD344" s="40"/>
      <c r="AE344" s="40"/>
      <c r="AF344" s="40"/>
      <c r="AG344" s="40"/>
      <c r="AH344" s="40"/>
      <c r="AI344" s="40"/>
      <c r="AJ344" s="40"/>
      <c r="AK344" s="40"/>
      <c r="AL344" s="40"/>
      <c r="AM344" s="40"/>
      <c r="AN344" s="40"/>
      <c r="AO344" s="40"/>
      <c r="AP344" s="40"/>
      <c r="AQ344" s="40"/>
      <c r="AR344" s="40"/>
      <c r="AS344" s="40"/>
      <c r="AT344" s="40"/>
      <c r="AU344" s="40"/>
      <c r="AV344" s="40"/>
      <c r="AW344" s="40"/>
      <c r="AX344" s="40"/>
      <c r="AY344" s="40"/>
      <c r="AZ344" s="40"/>
      <c r="BA344" s="40"/>
      <c r="BB344" s="40"/>
      <c r="BC344" s="40"/>
      <c r="BD344" s="40"/>
      <c r="BE344" s="40"/>
      <c r="BF344" s="40"/>
      <c r="BG344" s="40"/>
      <c r="BH344" s="40"/>
      <c r="BI344" s="40"/>
      <c r="BJ344" s="40"/>
      <c r="BK344" s="40"/>
      <c r="BL344" s="40"/>
      <c r="BM344" s="40"/>
      <c r="BN344" s="40"/>
      <c r="BO344" s="40"/>
      <c r="BP344" s="40"/>
      <c r="BQ344" s="40"/>
      <c r="BR344" s="40"/>
      <c r="BS344" s="40"/>
      <c r="BT344" s="40"/>
      <c r="BU344" s="40"/>
      <c r="BV344" s="40"/>
      <c r="BW344" s="40"/>
      <c r="BX344" s="40"/>
      <c r="BY344" s="40"/>
      <c r="BZ344" s="40"/>
      <c r="CA344" s="40"/>
      <c r="CB344" s="40"/>
      <c r="CC344" s="40"/>
      <c r="CD344" s="40"/>
      <c r="CE344" s="40"/>
      <c r="CF344" s="40"/>
      <c r="CG344" s="40"/>
      <c r="CH344" s="40"/>
      <c r="CI344" s="40"/>
      <c r="CJ344" s="40"/>
      <c r="CK344" s="40"/>
      <c r="CL344" s="40"/>
      <c r="CM344" s="40"/>
      <c r="CN344" s="40"/>
      <c r="CO344" s="40"/>
      <c r="CP344" s="40"/>
      <c r="CQ344" s="40"/>
      <c r="CR344" s="40"/>
    </row>
    <row r="345" spans="1:96" s="10" customFormat="1" ht="35.25" customHeight="1">
      <c r="A345" s="205"/>
      <c r="B345" s="213"/>
      <c r="C345" s="67" t="s">
        <v>69</v>
      </c>
      <c r="D345" s="42" t="s">
        <v>68</v>
      </c>
      <c r="E345" s="60" t="s">
        <v>85</v>
      </c>
      <c r="F345" s="60" t="s">
        <v>588</v>
      </c>
      <c r="G345" s="60" t="s">
        <v>334</v>
      </c>
      <c r="H345" s="55"/>
      <c r="I345" s="55"/>
      <c r="J345" s="55">
        <v>0</v>
      </c>
      <c r="K345" s="55">
        <v>0</v>
      </c>
      <c r="L345" s="55">
        <v>0</v>
      </c>
      <c r="M345" s="55">
        <v>0</v>
      </c>
      <c r="N345" s="55">
        <v>0</v>
      </c>
      <c r="O345" s="55">
        <v>0</v>
      </c>
      <c r="P345" s="55">
        <v>95725.75</v>
      </c>
      <c r="Q345" s="55">
        <v>95725.75</v>
      </c>
      <c r="R345" s="55"/>
      <c r="S345" s="55"/>
      <c r="T345" s="44"/>
      <c r="U345" s="152">
        <f t="shared" si="113"/>
        <v>95.725750000000005</v>
      </c>
      <c r="V345" s="152">
        <f t="shared" si="114"/>
        <v>95.725750000000005</v>
      </c>
      <c r="W345" s="40"/>
      <c r="X345" s="40"/>
      <c r="Y345" s="40"/>
      <c r="Z345" s="40"/>
      <c r="AA345" s="40"/>
      <c r="AB345" s="40"/>
      <c r="AC345" s="40"/>
      <c r="AD345" s="40"/>
      <c r="AE345" s="40"/>
      <c r="AF345" s="40"/>
      <c r="AG345" s="40"/>
      <c r="AH345" s="40"/>
      <c r="AI345" s="40"/>
      <c r="AJ345" s="40"/>
      <c r="AK345" s="40"/>
      <c r="AL345" s="40"/>
      <c r="AM345" s="40"/>
      <c r="AN345" s="40"/>
      <c r="AO345" s="40"/>
      <c r="AP345" s="40"/>
      <c r="AQ345" s="40"/>
      <c r="AR345" s="40"/>
      <c r="AS345" s="40"/>
      <c r="AT345" s="40"/>
      <c r="AU345" s="40"/>
      <c r="AV345" s="40"/>
      <c r="AW345" s="40"/>
      <c r="AX345" s="40"/>
      <c r="AY345" s="40"/>
      <c r="AZ345" s="40"/>
      <c r="BA345" s="40"/>
      <c r="BB345" s="40"/>
      <c r="BC345" s="40"/>
      <c r="BD345" s="40"/>
      <c r="BE345" s="40"/>
      <c r="BF345" s="40"/>
      <c r="BG345" s="40"/>
      <c r="BH345" s="40"/>
      <c r="BI345" s="40"/>
      <c r="BJ345" s="40"/>
      <c r="BK345" s="40"/>
      <c r="BL345" s="40"/>
      <c r="BM345" s="40"/>
      <c r="BN345" s="40"/>
      <c r="BO345" s="40"/>
      <c r="BP345" s="40"/>
      <c r="BQ345" s="40"/>
      <c r="BR345" s="40"/>
      <c r="BS345" s="40"/>
      <c r="BT345" s="40"/>
      <c r="BU345" s="40"/>
      <c r="BV345" s="40"/>
      <c r="BW345" s="40"/>
      <c r="BX345" s="40"/>
      <c r="BY345" s="40"/>
      <c r="BZ345" s="40"/>
      <c r="CA345" s="40"/>
      <c r="CB345" s="40"/>
      <c r="CC345" s="40"/>
      <c r="CD345" s="40"/>
      <c r="CE345" s="40"/>
      <c r="CF345" s="40"/>
      <c r="CG345" s="40"/>
      <c r="CH345" s="40"/>
      <c r="CI345" s="40"/>
      <c r="CJ345" s="40"/>
      <c r="CK345" s="40"/>
      <c r="CL345" s="40"/>
      <c r="CM345" s="40"/>
      <c r="CN345" s="40"/>
      <c r="CO345" s="40"/>
      <c r="CP345" s="40"/>
      <c r="CQ345" s="40"/>
      <c r="CR345" s="40"/>
    </row>
    <row r="346" spans="1:96" s="10" customFormat="1" ht="52.5" customHeight="1">
      <c r="A346" s="206"/>
      <c r="B346" s="206"/>
      <c r="C346" s="67" t="s">
        <v>69</v>
      </c>
      <c r="D346" s="42" t="s">
        <v>68</v>
      </c>
      <c r="E346" s="60" t="s">
        <v>85</v>
      </c>
      <c r="F346" s="60" t="s">
        <v>588</v>
      </c>
      <c r="G346" s="60" t="s">
        <v>335</v>
      </c>
      <c r="H346" s="55"/>
      <c r="I346" s="55"/>
      <c r="J346" s="55">
        <v>0</v>
      </c>
      <c r="K346" s="55">
        <v>0</v>
      </c>
      <c r="L346" s="55">
        <v>0</v>
      </c>
      <c r="M346" s="55">
        <v>0</v>
      </c>
      <c r="N346" s="55">
        <v>0</v>
      </c>
      <c r="O346" s="55">
        <v>0</v>
      </c>
      <c r="P346" s="55">
        <v>28909.200000000001</v>
      </c>
      <c r="Q346" s="55">
        <v>28909.200000000001</v>
      </c>
      <c r="R346" s="55"/>
      <c r="S346" s="55"/>
      <c r="T346" s="44"/>
      <c r="U346" s="152">
        <f t="shared" si="113"/>
        <v>28.909200000000002</v>
      </c>
      <c r="V346" s="152">
        <f t="shared" si="114"/>
        <v>28.909200000000002</v>
      </c>
      <c r="W346" s="40"/>
      <c r="X346" s="40"/>
      <c r="Y346" s="40"/>
      <c r="Z346" s="40"/>
      <c r="AA346" s="40"/>
      <c r="AB346" s="40"/>
      <c r="AC346" s="40"/>
      <c r="AD346" s="40"/>
      <c r="AE346" s="40"/>
      <c r="AF346" s="40"/>
      <c r="AG346" s="40"/>
      <c r="AH346" s="40"/>
      <c r="AI346" s="40"/>
      <c r="AJ346" s="40"/>
      <c r="AK346" s="40"/>
      <c r="AL346" s="40"/>
      <c r="AM346" s="40"/>
      <c r="AN346" s="40"/>
      <c r="AO346" s="40"/>
      <c r="AP346" s="40"/>
      <c r="AQ346" s="40"/>
      <c r="AR346" s="40"/>
      <c r="AS346" s="40"/>
      <c r="AT346" s="40"/>
      <c r="AU346" s="40"/>
      <c r="AV346" s="40"/>
      <c r="AW346" s="40"/>
      <c r="AX346" s="40"/>
      <c r="AY346" s="40"/>
      <c r="AZ346" s="40"/>
      <c r="BA346" s="40"/>
      <c r="BB346" s="40"/>
      <c r="BC346" s="40"/>
      <c r="BD346" s="40"/>
      <c r="BE346" s="40"/>
      <c r="BF346" s="40"/>
      <c r="BG346" s="40"/>
      <c r="BH346" s="40"/>
      <c r="BI346" s="40"/>
      <c r="BJ346" s="40"/>
      <c r="BK346" s="40"/>
      <c r="BL346" s="40"/>
      <c r="BM346" s="40"/>
      <c r="BN346" s="40"/>
      <c r="BO346" s="40"/>
      <c r="BP346" s="40"/>
      <c r="BQ346" s="40"/>
      <c r="BR346" s="40"/>
      <c r="BS346" s="40"/>
      <c r="BT346" s="40"/>
      <c r="BU346" s="40"/>
      <c r="BV346" s="40"/>
      <c r="BW346" s="40"/>
      <c r="BX346" s="40"/>
      <c r="BY346" s="40"/>
      <c r="BZ346" s="40"/>
      <c r="CA346" s="40"/>
      <c r="CB346" s="40"/>
      <c r="CC346" s="40"/>
      <c r="CD346" s="40"/>
      <c r="CE346" s="40"/>
      <c r="CF346" s="40"/>
      <c r="CG346" s="40"/>
      <c r="CH346" s="40"/>
      <c r="CI346" s="40"/>
      <c r="CJ346" s="40"/>
      <c r="CK346" s="40"/>
      <c r="CL346" s="40"/>
      <c r="CM346" s="40"/>
      <c r="CN346" s="40"/>
      <c r="CO346" s="40"/>
      <c r="CP346" s="40"/>
      <c r="CQ346" s="40"/>
      <c r="CR346" s="40"/>
    </row>
    <row r="347" spans="1:96" s="10" customFormat="1" ht="35.25" customHeight="1">
      <c r="A347" s="177" t="s">
        <v>506</v>
      </c>
      <c r="B347" s="207" t="s">
        <v>591</v>
      </c>
      <c r="C347" s="67" t="s">
        <v>34</v>
      </c>
      <c r="D347" s="42"/>
      <c r="E347" s="60"/>
      <c r="F347" s="60"/>
      <c r="G347" s="60"/>
      <c r="H347" s="55">
        <f>H348+H349</f>
        <v>0</v>
      </c>
      <c r="I347" s="55">
        <f t="shared" ref="I347:Q347" si="129">I348+I349</f>
        <v>0</v>
      </c>
      <c r="J347" s="55">
        <f t="shared" si="129"/>
        <v>27924</v>
      </c>
      <c r="K347" s="55">
        <f t="shared" si="129"/>
        <v>18616</v>
      </c>
      <c r="L347" s="55">
        <f t="shared" si="129"/>
        <v>55848</v>
      </c>
      <c r="M347" s="55">
        <f t="shared" si="129"/>
        <v>44948.07</v>
      </c>
      <c r="N347" s="55">
        <f t="shared" si="129"/>
        <v>83772</v>
      </c>
      <c r="O347" s="55">
        <f t="shared" si="129"/>
        <v>68101.33</v>
      </c>
      <c r="P347" s="55">
        <f t="shared" si="129"/>
        <v>111700</v>
      </c>
      <c r="Q347" s="55">
        <f t="shared" si="129"/>
        <v>111700</v>
      </c>
      <c r="R347" s="55"/>
      <c r="S347" s="55"/>
      <c r="T347" s="44"/>
      <c r="U347" s="152">
        <f t="shared" si="113"/>
        <v>111.7</v>
      </c>
      <c r="V347" s="152">
        <f t="shared" si="114"/>
        <v>111.7</v>
      </c>
      <c r="W347" s="40"/>
      <c r="X347" s="40"/>
      <c r="Y347" s="40"/>
      <c r="Z347" s="40"/>
      <c r="AA347" s="40"/>
      <c r="AB347" s="40"/>
      <c r="AC347" s="40"/>
      <c r="AD347" s="40"/>
      <c r="AE347" s="40"/>
      <c r="AF347" s="40"/>
      <c r="AG347" s="40"/>
      <c r="AH347" s="40"/>
      <c r="AI347" s="40"/>
      <c r="AJ347" s="40"/>
      <c r="AK347" s="40"/>
      <c r="AL347" s="40"/>
      <c r="AM347" s="40"/>
      <c r="AN347" s="40"/>
      <c r="AO347" s="40"/>
      <c r="AP347" s="40"/>
      <c r="AQ347" s="40"/>
      <c r="AR347" s="40"/>
      <c r="AS347" s="40"/>
      <c r="AT347" s="40"/>
      <c r="AU347" s="40"/>
      <c r="AV347" s="40"/>
      <c r="AW347" s="40"/>
      <c r="AX347" s="40"/>
      <c r="AY347" s="40"/>
      <c r="AZ347" s="40"/>
      <c r="BA347" s="40"/>
      <c r="BB347" s="40"/>
      <c r="BC347" s="40"/>
      <c r="BD347" s="40"/>
      <c r="BE347" s="40"/>
      <c r="BF347" s="40"/>
      <c r="BG347" s="40"/>
      <c r="BH347" s="40"/>
      <c r="BI347" s="40"/>
      <c r="BJ347" s="40"/>
      <c r="BK347" s="40"/>
      <c r="BL347" s="40"/>
      <c r="BM347" s="40"/>
      <c r="BN347" s="40"/>
      <c r="BO347" s="40"/>
      <c r="BP347" s="40"/>
      <c r="BQ347" s="40"/>
      <c r="BR347" s="40"/>
      <c r="BS347" s="40"/>
      <c r="BT347" s="40"/>
      <c r="BU347" s="40"/>
      <c r="BV347" s="40"/>
      <c r="BW347" s="40"/>
      <c r="BX347" s="40"/>
      <c r="BY347" s="40"/>
      <c r="BZ347" s="40"/>
      <c r="CA347" s="40"/>
      <c r="CB347" s="40"/>
      <c r="CC347" s="40"/>
      <c r="CD347" s="40"/>
      <c r="CE347" s="40"/>
      <c r="CF347" s="40"/>
      <c r="CG347" s="40"/>
      <c r="CH347" s="40"/>
      <c r="CI347" s="40"/>
      <c r="CJ347" s="40"/>
      <c r="CK347" s="40"/>
      <c r="CL347" s="40"/>
      <c r="CM347" s="40"/>
      <c r="CN347" s="40"/>
      <c r="CO347" s="40"/>
      <c r="CP347" s="40"/>
      <c r="CQ347" s="40"/>
      <c r="CR347" s="40"/>
    </row>
    <row r="348" spans="1:96" s="10" customFormat="1" ht="35.25" customHeight="1">
      <c r="A348" s="205"/>
      <c r="B348" s="178"/>
      <c r="C348" s="67" t="s">
        <v>69</v>
      </c>
      <c r="D348" s="42" t="s">
        <v>68</v>
      </c>
      <c r="E348" s="60" t="s">
        <v>85</v>
      </c>
      <c r="F348" s="60" t="s">
        <v>590</v>
      </c>
      <c r="G348" s="60" t="s">
        <v>334</v>
      </c>
      <c r="H348" s="55"/>
      <c r="I348" s="55"/>
      <c r="J348" s="55">
        <v>21447</v>
      </c>
      <c r="K348" s="55">
        <v>14298</v>
      </c>
      <c r="L348" s="55">
        <v>42894</v>
      </c>
      <c r="M348" s="55">
        <v>34736.22</v>
      </c>
      <c r="N348" s="55">
        <v>64341</v>
      </c>
      <c r="O348" s="55">
        <v>52305.16</v>
      </c>
      <c r="P348" s="55">
        <v>85791</v>
      </c>
      <c r="Q348" s="55">
        <v>85791</v>
      </c>
      <c r="R348" s="55"/>
      <c r="S348" s="55"/>
      <c r="T348" s="44"/>
      <c r="U348" s="152">
        <f t="shared" si="113"/>
        <v>85.790999999999997</v>
      </c>
      <c r="V348" s="152">
        <f t="shared" si="114"/>
        <v>85.790999999999997</v>
      </c>
      <c r="W348" s="40"/>
      <c r="X348" s="40"/>
      <c r="Y348" s="40"/>
      <c r="Z348" s="40"/>
      <c r="AA348" s="40"/>
      <c r="AB348" s="40"/>
      <c r="AC348" s="40"/>
      <c r="AD348" s="40"/>
      <c r="AE348" s="40"/>
      <c r="AF348" s="40"/>
      <c r="AG348" s="40"/>
      <c r="AH348" s="40"/>
      <c r="AI348" s="40"/>
      <c r="AJ348" s="40"/>
      <c r="AK348" s="40"/>
      <c r="AL348" s="40"/>
      <c r="AM348" s="40"/>
      <c r="AN348" s="40"/>
      <c r="AO348" s="40"/>
      <c r="AP348" s="40"/>
      <c r="AQ348" s="40"/>
      <c r="AR348" s="40"/>
      <c r="AS348" s="40"/>
      <c r="AT348" s="40"/>
      <c r="AU348" s="40"/>
      <c r="AV348" s="40"/>
      <c r="AW348" s="40"/>
      <c r="AX348" s="40"/>
      <c r="AY348" s="40"/>
      <c r="AZ348" s="40"/>
      <c r="BA348" s="40"/>
      <c r="BB348" s="40"/>
      <c r="BC348" s="40"/>
      <c r="BD348" s="40"/>
      <c r="BE348" s="40"/>
      <c r="BF348" s="40"/>
      <c r="BG348" s="40"/>
      <c r="BH348" s="40"/>
      <c r="BI348" s="40"/>
      <c r="BJ348" s="40"/>
      <c r="BK348" s="40"/>
      <c r="BL348" s="40"/>
      <c r="BM348" s="40"/>
      <c r="BN348" s="40"/>
      <c r="BO348" s="40"/>
      <c r="BP348" s="40"/>
      <c r="BQ348" s="40"/>
      <c r="BR348" s="40"/>
      <c r="BS348" s="40"/>
      <c r="BT348" s="40"/>
      <c r="BU348" s="40"/>
      <c r="BV348" s="40"/>
      <c r="BW348" s="40"/>
      <c r="BX348" s="40"/>
      <c r="BY348" s="40"/>
      <c r="BZ348" s="40"/>
      <c r="CA348" s="40"/>
      <c r="CB348" s="40"/>
      <c r="CC348" s="40"/>
      <c r="CD348" s="40"/>
      <c r="CE348" s="40"/>
      <c r="CF348" s="40"/>
      <c r="CG348" s="40"/>
      <c r="CH348" s="40"/>
      <c r="CI348" s="40"/>
      <c r="CJ348" s="40"/>
      <c r="CK348" s="40"/>
      <c r="CL348" s="40"/>
      <c r="CM348" s="40"/>
      <c r="CN348" s="40"/>
      <c r="CO348" s="40"/>
      <c r="CP348" s="40"/>
      <c r="CQ348" s="40"/>
      <c r="CR348" s="40"/>
    </row>
    <row r="349" spans="1:96" s="10" customFormat="1" ht="44.25" customHeight="1">
      <c r="A349" s="206"/>
      <c r="B349" s="179"/>
      <c r="C349" s="67" t="s">
        <v>69</v>
      </c>
      <c r="D349" s="42" t="s">
        <v>68</v>
      </c>
      <c r="E349" s="60" t="s">
        <v>85</v>
      </c>
      <c r="F349" s="60" t="s">
        <v>590</v>
      </c>
      <c r="G349" s="60" t="s">
        <v>335</v>
      </c>
      <c r="H349" s="55"/>
      <c r="I349" s="55"/>
      <c r="J349" s="55">
        <v>6477</v>
      </c>
      <c r="K349" s="55">
        <v>4318</v>
      </c>
      <c r="L349" s="55">
        <v>12954</v>
      </c>
      <c r="M349" s="55">
        <v>10211.85</v>
      </c>
      <c r="N349" s="55">
        <v>19431</v>
      </c>
      <c r="O349" s="55">
        <v>15796.17</v>
      </c>
      <c r="P349" s="55">
        <v>25909</v>
      </c>
      <c r="Q349" s="55">
        <v>25909</v>
      </c>
      <c r="R349" s="55"/>
      <c r="S349" s="55"/>
      <c r="T349" s="44"/>
      <c r="U349" s="152">
        <f t="shared" si="113"/>
        <v>25.908999999999999</v>
      </c>
      <c r="V349" s="152">
        <f t="shared" si="114"/>
        <v>25.908999999999999</v>
      </c>
      <c r="W349" s="40"/>
      <c r="X349" s="40"/>
      <c r="Y349" s="40"/>
      <c r="Z349" s="40"/>
      <c r="AA349" s="40"/>
      <c r="AB349" s="40"/>
      <c r="AC349" s="40"/>
      <c r="AD349" s="40"/>
      <c r="AE349" s="40"/>
      <c r="AF349" s="40"/>
      <c r="AG349" s="40"/>
      <c r="AH349" s="40"/>
      <c r="AI349" s="40"/>
      <c r="AJ349" s="40"/>
      <c r="AK349" s="40"/>
      <c r="AL349" s="40"/>
      <c r="AM349" s="40"/>
      <c r="AN349" s="40"/>
      <c r="AO349" s="40"/>
      <c r="AP349" s="40"/>
      <c r="AQ349" s="40"/>
      <c r="AR349" s="40"/>
      <c r="AS349" s="40"/>
      <c r="AT349" s="40"/>
      <c r="AU349" s="40"/>
      <c r="AV349" s="40"/>
      <c r="AW349" s="40"/>
      <c r="AX349" s="40"/>
      <c r="AY349" s="40"/>
      <c r="AZ349" s="40"/>
      <c r="BA349" s="40"/>
      <c r="BB349" s="40"/>
      <c r="BC349" s="40"/>
      <c r="BD349" s="40"/>
      <c r="BE349" s="40"/>
      <c r="BF349" s="40"/>
      <c r="BG349" s="40"/>
      <c r="BH349" s="40"/>
      <c r="BI349" s="40"/>
      <c r="BJ349" s="40"/>
      <c r="BK349" s="40"/>
      <c r="BL349" s="40"/>
      <c r="BM349" s="40"/>
      <c r="BN349" s="40"/>
      <c r="BO349" s="40"/>
      <c r="BP349" s="40"/>
      <c r="BQ349" s="40"/>
      <c r="BR349" s="40"/>
      <c r="BS349" s="40"/>
      <c r="BT349" s="40"/>
      <c r="BU349" s="40"/>
      <c r="BV349" s="40"/>
      <c r="BW349" s="40"/>
      <c r="BX349" s="40"/>
      <c r="BY349" s="40"/>
      <c r="BZ349" s="40"/>
      <c r="CA349" s="40"/>
      <c r="CB349" s="40"/>
      <c r="CC349" s="40"/>
      <c r="CD349" s="40"/>
      <c r="CE349" s="40"/>
      <c r="CF349" s="40"/>
      <c r="CG349" s="40"/>
      <c r="CH349" s="40"/>
      <c r="CI349" s="40"/>
      <c r="CJ349" s="40"/>
      <c r="CK349" s="40"/>
      <c r="CL349" s="40"/>
      <c r="CM349" s="40"/>
      <c r="CN349" s="40"/>
      <c r="CO349" s="40"/>
      <c r="CP349" s="40"/>
      <c r="CQ349" s="40"/>
      <c r="CR349" s="40"/>
    </row>
    <row r="350" spans="1:96" s="5" customFormat="1" ht="28.5" customHeight="1">
      <c r="A350" s="177" t="s">
        <v>631</v>
      </c>
      <c r="B350" s="156" t="s">
        <v>424</v>
      </c>
      <c r="C350" s="2" t="s">
        <v>34</v>
      </c>
      <c r="D350" s="11"/>
      <c r="E350" s="11"/>
      <c r="F350" s="11"/>
      <c r="G350" s="11"/>
      <c r="H350" s="49">
        <f>H351</f>
        <v>747500</v>
      </c>
      <c r="I350" s="49">
        <f>I351</f>
        <v>747500</v>
      </c>
      <c r="J350" s="55">
        <f t="shared" ref="J350:S350" si="130">J351</f>
        <v>0</v>
      </c>
      <c r="K350" s="55">
        <f t="shared" si="130"/>
        <v>0</v>
      </c>
      <c r="L350" s="55">
        <f t="shared" si="130"/>
        <v>747500</v>
      </c>
      <c r="M350" s="55">
        <f t="shared" si="130"/>
        <v>747500</v>
      </c>
      <c r="N350" s="49">
        <f t="shared" si="130"/>
        <v>747500</v>
      </c>
      <c r="O350" s="49">
        <f t="shared" si="130"/>
        <v>747500</v>
      </c>
      <c r="P350" s="49">
        <f t="shared" si="130"/>
        <v>747500</v>
      </c>
      <c r="Q350" s="49">
        <f t="shared" si="130"/>
        <v>747500</v>
      </c>
      <c r="R350" s="49">
        <f t="shared" si="130"/>
        <v>0</v>
      </c>
      <c r="S350" s="49">
        <f t="shared" si="130"/>
        <v>0</v>
      </c>
      <c r="T350" s="45"/>
      <c r="U350" s="152">
        <f t="shared" si="113"/>
        <v>747.5</v>
      </c>
      <c r="V350" s="152">
        <f t="shared" si="114"/>
        <v>747.5</v>
      </c>
    </row>
    <row r="351" spans="1:96" s="5" customFormat="1" ht="71.25" customHeight="1">
      <c r="A351" s="205"/>
      <c r="B351" s="156"/>
      <c r="C351" s="2" t="s">
        <v>69</v>
      </c>
      <c r="D351" s="11" t="s">
        <v>68</v>
      </c>
      <c r="E351" s="11" t="s">
        <v>257</v>
      </c>
      <c r="F351" s="11" t="s">
        <v>258</v>
      </c>
      <c r="G351" s="11" t="s">
        <v>144</v>
      </c>
      <c r="H351" s="49">
        <v>747500</v>
      </c>
      <c r="I351" s="49">
        <v>747500</v>
      </c>
      <c r="J351" s="55">
        <v>0</v>
      </c>
      <c r="K351" s="55">
        <v>0</v>
      </c>
      <c r="L351" s="55">
        <v>747500</v>
      </c>
      <c r="M351" s="55">
        <v>747500</v>
      </c>
      <c r="N351" s="49">
        <v>747500</v>
      </c>
      <c r="O351" s="49">
        <v>747500</v>
      </c>
      <c r="P351" s="49">
        <v>747500</v>
      </c>
      <c r="Q351" s="49">
        <v>747500</v>
      </c>
      <c r="R351" s="49"/>
      <c r="S351" s="49"/>
      <c r="T351" s="45"/>
      <c r="U351" s="152">
        <f t="shared" si="113"/>
        <v>747.5</v>
      </c>
      <c r="V351" s="152">
        <f t="shared" si="114"/>
        <v>747.5</v>
      </c>
    </row>
    <row r="352" spans="1:96" s="5" customFormat="1" ht="27.75" customHeight="1">
      <c r="A352" s="177" t="s">
        <v>632</v>
      </c>
      <c r="B352" s="160" t="s">
        <v>425</v>
      </c>
      <c r="C352" s="2" t="s">
        <v>34</v>
      </c>
      <c r="D352" s="11"/>
      <c r="E352" s="11"/>
      <c r="F352" s="11"/>
      <c r="G352" s="11"/>
      <c r="H352" s="49">
        <f>H353+H354+H355</f>
        <v>2618700</v>
      </c>
      <c r="I352" s="49">
        <f>I353+I354+I355</f>
        <v>2498112.1</v>
      </c>
      <c r="J352" s="55">
        <f t="shared" ref="J352" si="131">J353+J354+J355</f>
        <v>159000</v>
      </c>
      <c r="K352" s="55">
        <f t="shared" ref="K352:M352" si="132">K353+K354+K355</f>
        <v>116888.7</v>
      </c>
      <c r="L352" s="55">
        <f t="shared" ref="L352:S352" si="133">L353+L354+L355</f>
        <v>159000</v>
      </c>
      <c r="M352" s="55">
        <f t="shared" si="132"/>
        <v>159000</v>
      </c>
      <c r="N352" s="49">
        <f t="shared" si="133"/>
        <v>159000</v>
      </c>
      <c r="O352" s="49">
        <f t="shared" si="133"/>
        <v>159000</v>
      </c>
      <c r="P352" s="49">
        <f t="shared" si="133"/>
        <v>159000</v>
      </c>
      <c r="Q352" s="49">
        <f t="shared" si="133"/>
        <v>159000</v>
      </c>
      <c r="R352" s="49">
        <f t="shared" si="133"/>
        <v>0</v>
      </c>
      <c r="S352" s="49">
        <f t="shared" si="133"/>
        <v>0</v>
      </c>
      <c r="T352" s="45"/>
      <c r="U352" s="152">
        <f t="shared" si="113"/>
        <v>159</v>
      </c>
      <c r="V352" s="152">
        <f t="shared" si="114"/>
        <v>159</v>
      </c>
    </row>
    <row r="353" spans="1:22" s="5" customFormat="1" ht="45" customHeight="1">
      <c r="A353" s="205"/>
      <c r="B353" s="211"/>
      <c r="C353" s="2" t="s">
        <v>69</v>
      </c>
      <c r="D353" s="11" t="s">
        <v>68</v>
      </c>
      <c r="E353" s="11" t="s">
        <v>85</v>
      </c>
      <c r="F353" s="11" t="s">
        <v>259</v>
      </c>
      <c r="G353" s="11" t="s">
        <v>334</v>
      </c>
      <c r="H353" s="49">
        <v>609984</v>
      </c>
      <c r="I353" s="49">
        <v>517966.77</v>
      </c>
      <c r="J353" s="55"/>
      <c r="K353" s="55"/>
      <c r="L353" s="55"/>
      <c r="M353" s="55"/>
      <c r="N353" s="49"/>
      <c r="O353" s="49"/>
      <c r="P353" s="49"/>
      <c r="Q353" s="49"/>
      <c r="R353" s="49"/>
      <c r="S353" s="49"/>
      <c r="T353" s="45"/>
      <c r="U353" s="152"/>
      <c r="V353" s="152"/>
    </row>
    <row r="354" spans="1:22" s="5" customFormat="1" ht="29.25" customHeight="1">
      <c r="A354" s="213"/>
      <c r="B354" s="203"/>
      <c r="C354" s="67" t="s">
        <v>69</v>
      </c>
      <c r="D354" s="11" t="s">
        <v>68</v>
      </c>
      <c r="E354" s="11" t="s">
        <v>85</v>
      </c>
      <c r="F354" s="11" t="s">
        <v>259</v>
      </c>
      <c r="G354" s="11" t="s">
        <v>335</v>
      </c>
      <c r="H354" s="49">
        <v>184216</v>
      </c>
      <c r="I354" s="49">
        <v>156427.06</v>
      </c>
      <c r="J354" s="55"/>
      <c r="K354" s="55"/>
      <c r="L354" s="55"/>
      <c r="M354" s="55"/>
      <c r="N354" s="49"/>
      <c r="O354" s="49"/>
      <c r="P354" s="49"/>
      <c r="Q354" s="49"/>
      <c r="R354" s="49"/>
      <c r="S354" s="49"/>
      <c r="T354" s="45"/>
      <c r="U354" s="152"/>
      <c r="V354" s="152"/>
    </row>
    <row r="355" spans="1:22" s="5" customFormat="1" ht="38.25" customHeight="1">
      <c r="A355" s="206"/>
      <c r="B355" s="204"/>
      <c r="C355" s="67" t="s">
        <v>69</v>
      </c>
      <c r="D355" s="11" t="s">
        <v>68</v>
      </c>
      <c r="E355" s="11" t="s">
        <v>85</v>
      </c>
      <c r="F355" s="11" t="s">
        <v>259</v>
      </c>
      <c r="G355" s="11" t="s">
        <v>140</v>
      </c>
      <c r="H355" s="49">
        <v>1824500</v>
      </c>
      <c r="I355" s="49">
        <v>1823718.27</v>
      </c>
      <c r="J355" s="55">
        <v>159000</v>
      </c>
      <c r="K355" s="55">
        <v>116888.7</v>
      </c>
      <c r="L355" s="55">
        <v>159000</v>
      </c>
      <c r="M355" s="55">
        <v>159000</v>
      </c>
      <c r="N355" s="49">
        <v>159000</v>
      </c>
      <c r="O355" s="49">
        <v>159000</v>
      </c>
      <c r="P355" s="49">
        <v>159000</v>
      </c>
      <c r="Q355" s="49">
        <v>159000</v>
      </c>
      <c r="R355" s="49"/>
      <c r="S355" s="49"/>
      <c r="T355" s="45"/>
      <c r="U355" s="152">
        <f t="shared" si="113"/>
        <v>159</v>
      </c>
      <c r="V355" s="152">
        <f t="shared" si="114"/>
        <v>159</v>
      </c>
    </row>
    <row r="356" spans="1:22" s="5" customFormat="1" ht="29.25" customHeight="1">
      <c r="A356" s="177" t="s">
        <v>633</v>
      </c>
      <c r="B356" s="177" t="s">
        <v>426</v>
      </c>
      <c r="C356" s="25" t="s">
        <v>34</v>
      </c>
      <c r="D356" s="11"/>
      <c r="E356" s="11"/>
      <c r="F356" s="11"/>
      <c r="G356" s="11"/>
      <c r="H356" s="49">
        <f>H357+H358+H359</f>
        <v>2083750</v>
      </c>
      <c r="I356" s="49">
        <f>I357+I358+I359</f>
        <v>2075558.1</v>
      </c>
      <c r="J356" s="55">
        <f t="shared" ref="J356" si="134">J357+J358+J359</f>
        <v>614726.68999999994</v>
      </c>
      <c r="K356" s="55">
        <f t="shared" ref="K356:M356" si="135">K357+K358+K359</f>
        <v>603165.40999999992</v>
      </c>
      <c r="L356" s="55">
        <f t="shared" ref="L356:S356" si="136">L357+L358+L359</f>
        <v>1379572.0099999998</v>
      </c>
      <c r="M356" s="55">
        <f t="shared" si="135"/>
        <v>1379533.04</v>
      </c>
      <c r="N356" s="49">
        <f t="shared" si="136"/>
        <v>2046413.1300000001</v>
      </c>
      <c r="O356" s="49">
        <f t="shared" si="136"/>
        <v>2046165.6600000001</v>
      </c>
      <c r="P356" s="49">
        <f t="shared" si="136"/>
        <v>2960656</v>
      </c>
      <c r="Q356" s="49">
        <f t="shared" si="136"/>
        <v>2951497.35</v>
      </c>
      <c r="R356" s="49">
        <f t="shared" si="136"/>
        <v>2960812</v>
      </c>
      <c r="S356" s="49">
        <f t="shared" si="136"/>
        <v>2960812</v>
      </c>
      <c r="T356" s="45"/>
      <c r="U356" s="152">
        <f t="shared" si="113"/>
        <v>2960.6559999999999</v>
      </c>
      <c r="V356" s="152">
        <f t="shared" si="114"/>
        <v>2951.4973500000001</v>
      </c>
    </row>
    <row r="357" spans="1:22" s="5" customFormat="1" ht="36" customHeight="1">
      <c r="A357" s="205"/>
      <c r="B357" s="205"/>
      <c r="C357" s="26" t="s">
        <v>69</v>
      </c>
      <c r="D357" s="11" t="s">
        <v>68</v>
      </c>
      <c r="E357" s="11" t="s">
        <v>85</v>
      </c>
      <c r="F357" s="11" t="s">
        <v>232</v>
      </c>
      <c r="G357" s="11" t="s">
        <v>334</v>
      </c>
      <c r="H357" s="49">
        <v>1478149</v>
      </c>
      <c r="I357" s="49">
        <v>1478149</v>
      </c>
      <c r="J357" s="55">
        <v>455840.48</v>
      </c>
      <c r="K357" s="55">
        <v>449933.34</v>
      </c>
      <c r="L357" s="55">
        <v>1011933.48</v>
      </c>
      <c r="M357" s="55">
        <v>1011894.8300000001</v>
      </c>
      <c r="N357" s="49">
        <v>1463286.28</v>
      </c>
      <c r="O357" s="49">
        <v>1463040.57</v>
      </c>
      <c r="P357" s="49">
        <v>2143903</v>
      </c>
      <c r="Q357" s="49">
        <v>2143903</v>
      </c>
      <c r="R357" s="49">
        <v>2143900</v>
      </c>
      <c r="S357" s="49">
        <v>2143900</v>
      </c>
      <c r="T357" s="45"/>
      <c r="U357" s="152">
        <f t="shared" si="113"/>
        <v>2143.9029999999998</v>
      </c>
      <c r="V357" s="152">
        <f t="shared" si="114"/>
        <v>2143.9029999999998</v>
      </c>
    </row>
    <row r="358" spans="1:22" s="5" customFormat="1" ht="24.75" customHeight="1">
      <c r="A358" s="213"/>
      <c r="B358" s="213"/>
      <c r="C358" s="36" t="s">
        <v>69</v>
      </c>
      <c r="D358" s="11" t="s">
        <v>68</v>
      </c>
      <c r="E358" s="11" t="s">
        <v>85</v>
      </c>
      <c r="F358" s="11" t="s">
        <v>232</v>
      </c>
      <c r="G358" s="11" t="s">
        <v>335</v>
      </c>
      <c r="H358" s="49">
        <v>446401</v>
      </c>
      <c r="I358" s="49">
        <v>446401</v>
      </c>
      <c r="J358" s="55">
        <v>127210.7</v>
      </c>
      <c r="K358" s="55">
        <v>121556.62</v>
      </c>
      <c r="L358" s="55">
        <v>291630.90000000002</v>
      </c>
      <c r="M358" s="55">
        <v>291630.73</v>
      </c>
      <c r="N358" s="49">
        <v>461089.05000000005</v>
      </c>
      <c r="O358" s="49">
        <v>461087.52999999997</v>
      </c>
      <c r="P358" s="49">
        <v>647458</v>
      </c>
      <c r="Q358" s="49">
        <v>647458</v>
      </c>
      <c r="R358" s="49">
        <v>647458</v>
      </c>
      <c r="S358" s="49">
        <v>647458</v>
      </c>
      <c r="T358" s="45"/>
      <c r="U358" s="152">
        <f t="shared" si="113"/>
        <v>647.45799999999997</v>
      </c>
      <c r="V358" s="152">
        <f t="shared" si="114"/>
        <v>647.45799999999997</v>
      </c>
    </row>
    <row r="359" spans="1:22" s="5" customFormat="1" ht="27" customHeight="1">
      <c r="A359" s="213"/>
      <c r="B359" s="213"/>
      <c r="C359" s="36" t="s">
        <v>69</v>
      </c>
      <c r="D359" s="11" t="s">
        <v>68</v>
      </c>
      <c r="E359" s="11" t="s">
        <v>85</v>
      </c>
      <c r="F359" s="11" t="s">
        <v>232</v>
      </c>
      <c r="G359" s="11" t="s">
        <v>140</v>
      </c>
      <c r="H359" s="49">
        <v>159200</v>
      </c>
      <c r="I359" s="49">
        <v>151008.1</v>
      </c>
      <c r="J359" s="55">
        <v>31675.51</v>
      </c>
      <c r="K359" s="55">
        <v>31675.45</v>
      </c>
      <c r="L359" s="55">
        <v>76007.63</v>
      </c>
      <c r="M359" s="55">
        <v>76007.48</v>
      </c>
      <c r="N359" s="49">
        <v>122037.8</v>
      </c>
      <c r="O359" s="49">
        <v>122037.56</v>
      </c>
      <c r="P359" s="49">
        <v>169295</v>
      </c>
      <c r="Q359" s="49">
        <v>160136.35</v>
      </c>
      <c r="R359" s="49">
        <v>169454</v>
      </c>
      <c r="S359" s="49">
        <v>169454</v>
      </c>
      <c r="T359" s="45"/>
      <c r="U359" s="152">
        <f t="shared" si="113"/>
        <v>169.29499999999999</v>
      </c>
      <c r="V359" s="152">
        <f t="shared" si="114"/>
        <v>160.13634999999999</v>
      </c>
    </row>
    <row r="360" spans="1:22" s="5" customFormat="1" ht="26.25" customHeight="1">
      <c r="A360" s="177" t="s">
        <v>634</v>
      </c>
      <c r="B360" s="177" t="s">
        <v>427</v>
      </c>
      <c r="C360" s="25" t="s">
        <v>34</v>
      </c>
      <c r="D360" s="11"/>
      <c r="E360" s="11"/>
      <c r="F360" s="11"/>
      <c r="G360" s="11"/>
      <c r="H360" s="49">
        <f>H361</f>
        <v>2700</v>
      </c>
      <c r="I360" s="49">
        <f>I361</f>
        <v>2700</v>
      </c>
      <c r="J360" s="55">
        <f t="shared" ref="J360:S360" si="137">J361</f>
        <v>159</v>
      </c>
      <c r="K360" s="55">
        <f t="shared" si="137"/>
        <v>159</v>
      </c>
      <c r="L360" s="55">
        <f t="shared" si="137"/>
        <v>159</v>
      </c>
      <c r="M360" s="55">
        <f t="shared" si="137"/>
        <v>159</v>
      </c>
      <c r="N360" s="49">
        <f t="shared" si="137"/>
        <v>159</v>
      </c>
      <c r="O360" s="49">
        <f t="shared" si="137"/>
        <v>159</v>
      </c>
      <c r="P360" s="49">
        <f t="shared" si="137"/>
        <v>159</v>
      </c>
      <c r="Q360" s="49">
        <f t="shared" si="137"/>
        <v>159</v>
      </c>
      <c r="R360" s="49">
        <f t="shared" si="137"/>
        <v>0</v>
      </c>
      <c r="S360" s="49">
        <f t="shared" si="137"/>
        <v>0</v>
      </c>
      <c r="T360" s="45"/>
      <c r="U360" s="152">
        <f t="shared" si="113"/>
        <v>0.159</v>
      </c>
      <c r="V360" s="152">
        <f t="shared" si="114"/>
        <v>0.159</v>
      </c>
    </row>
    <row r="361" spans="1:22" s="5" customFormat="1" ht="102" customHeight="1">
      <c r="A361" s="205"/>
      <c r="B361" s="205"/>
      <c r="C361" s="36" t="s">
        <v>69</v>
      </c>
      <c r="D361" s="11" t="s">
        <v>68</v>
      </c>
      <c r="E361" s="11" t="s">
        <v>85</v>
      </c>
      <c r="F361" s="11" t="s">
        <v>260</v>
      </c>
      <c r="G361" s="11" t="s">
        <v>140</v>
      </c>
      <c r="H361" s="49">
        <v>2700</v>
      </c>
      <c r="I361" s="49">
        <v>2700</v>
      </c>
      <c r="J361" s="55">
        <v>159</v>
      </c>
      <c r="K361" s="55">
        <v>159</v>
      </c>
      <c r="L361" s="55">
        <v>159</v>
      </c>
      <c r="M361" s="55">
        <v>159</v>
      </c>
      <c r="N361" s="49">
        <v>159</v>
      </c>
      <c r="O361" s="49">
        <v>159</v>
      </c>
      <c r="P361" s="49">
        <v>159</v>
      </c>
      <c r="Q361" s="49">
        <v>159</v>
      </c>
      <c r="R361" s="49"/>
      <c r="S361" s="49"/>
      <c r="T361" s="45"/>
      <c r="U361" s="152">
        <f t="shared" si="113"/>
        <v>0.159</v>
      </c>
      <c r="V361" s="152">
        <f t="shared" si="114"/>
        <v>0.159</v>
      </c>
    </row>
    <row r="362" spans="1:22" s="5" customFormat="1" ht="25.5" customHeight="1">
      <c r="A362" s="177" t="s">
        <v>155</v>
      </c>
      <c r="B362" s="157" t="s">
        <v>428</v>
      </c>
      <c r="C362" s="17" t="s">
        <v>34</v>
      </c>
      <c r="D362" s="11"/>
      <c r="E362" s="11"/>
      <c r="F362" s="11"/>
      <c r="G362" s="11"/>
      <c r="H362" s="49">
        <f>H363+H364</f>
        <v>20000</v>
      </c>
      <c r="I362" s="49">
        <f>I363+I364</f>
        <v>20000</v>
      </c>
      <c r="J362" s="55">
        <f t="shared" ref="J362" si="138">J363+J364</f>
        <v>0</v>
      </c>
      <c r="K362" s="55">
        <f t="shared" ref="K362:M362" si="139">K363+K364</f>
        <v>0</v>
      </c>
      <c r="L362" s="55">
        <f t="shared" ref="L362:S362" si="140">L363+L364</f>
        <v>0</v>
      </c>
      <c r="M362" s="55">
        <f t="shared" si="139"/>
        <v>0</v>
      </c>
      <c r="N362" s="49">
        <f t="shared" si="140"/>
        <v>0</v>
      </c>
      <c r="O362" s="49">
        <f t="shared" si="140"/>
        <v>0</v>
      </c>
      <c r="P362" s="49">
        <f t="shared" si="140"/>
        <v>0</v>
      </c>
      <c r="Q362" s="49">
        <f t="shared" si="140"/>
        <v>0</v>
      </c>
      <c r="R362" s="49">
        <f t="shared" si="140"/>
        <v>0</v>
      </c>
      <c r="S362" s="49">
        <f t="shared" si="140"/>
        <v>0</v>
      </c>
      <c r="T362" s="45"/>
      <c r="U362" s="152">
        <f t="shared" si="113"/>
        <v>0</v>
      </c>
      <c r="V362" s="152">
        <f t="shared" si="114"/>
        <v>0</v>
      </c>
    </row>
    <row r="363" spans="1:22" s="5" customFormat="1" ht="49.5" customHeight="1">
      <c r="A363" s="205"/>
      <c r="B363" s="158"/>
      <c r="C363" s="17" t="s">
        <v>35</v>
      </c>
      <c r="D363" s="11" t="s">
        <v>36</v>
      </c>
      <c r="E363" s="11" t="s">
        <v>97</v>
      </c>
      <c r="F363" s="11" t="s">
        <v>233</v>
      </c>
      <c r="G363" s="11" t="s">
        <v>135</v>
      </c>
      <c r="H363" s="49">
        <v>15000</v>
      </c>
      <c r="I363" s="49">
        <v>15000</v>
      </c>
      <c r="J363" s="55"/>
      <c r="K363" s="55"/>
      <c r="L363" s="55"/>
      <c r="M363" s="55"/>
      <c r="N363" s="49"/>
      <c r="O363" s="49"/>
      <c r="P363" s="49"/>
      <c r="Q363" s="49"/>
      <c r="R363" s="49"/>
      <c r="S363" s="49"/>
      <c r="T363" s="45"/>
      <c r="U363" s="152"/>
      <c r="V363" s="152"/>
    </row>
    <row r="364" spans="1:22" s="5" customFormat="1" ht="51.75" customHeight="1">
      <c r="A364" s="206"/>
      <c r="B364" s="231"/>
      <c r="C364" s="67" t="s">
        <v>35</v>
      </c>
      <c r="D364" s="11" t="s">
        <v>36</v>
      </c>
      <c r="E364" s="11" t="s">
        <v>97</v>
      </c>
      <c r="F364" s="11" t="s">
        <v>233</v>
      </c>
      <c r="G364" s="11" t="s">
        <v>138</v>
      </c>
      <c r="H364" s="49">
        <v>5000</v>
      </c>
      <c r="I364" s="49">
        <v>5000</v>
      </c>
      <c r="J364" s="55"/>
      <c r="K364" s="55"/>
      <c r="L364" s="55"/>
      <c r="M364" s="55"/>
      <c r="N364" s="49"/>
      <c r="O364" s="49"/>
      <c r="P364" s="49"/>
      <c r="Q364" s="49"/>
      <c r="R364" s="49"/>
      <c r="S364" s="49"/>
      <c r="T364" s="45"/>
      <c r="U364" s="152"/>
      <c r="V364" s="152"/>
    </row>
    <row r="365" spans="1:22" s="40" customFormat="1" ht="27" customHeight="1">
      <c r="A365" s="166" t="s">
        <v>630</v>
      </c>
      <c r="B365" s="166" t="s">
        <v>669</v>
      </c>
      <c r="C365" s="104" t="s">
        <v>34</v>
      </c>
      <c r="D365" s="7"/>
      <c r="E365" s="7"/>
      <c r="F365" s="7"/>
      <c r="G365" s="7"/>
      <c r="H365" s="61">
        <f>H367</f>
        <v>18464662.490000002</v>
      </c>
      <c r="I365" s="61">
        <f>I367</f>
        <v>18335698.880000003</v>
      </c>
      <c r="J365" s="61">
        <f t="shared" ref="J365" si="141">J367</f>
        <v>620998.52</v>
      </c>
      <c r="K365" s="61">
        <f t="shared" ref="K365:M365" si="142">K367</f>
        <v>548090.43000000005</v>
      </c>
      <c r="L365" s="61">
        <f t="shared" ref="L365:S365" si="143">L367</f>
        <v>1320396.3</v>
      </c>
      <c r="M365" s="61">
        <f t="shared" si="142"/>
        <v>1258691.25</v>
      </c>
      <c r="N365" s="61">
        <f t="shared" si="143"/>
        <v>1999494.08</v>
      </c>
      <c r="O365" s="61">
        <f t="shared" si="143"/>
        <v>1870770.88</v>
      </c>
      <c r="P365" s="61">
        <f t="shared" si="143"/>
        <v>3782492</v>
      </c>
      <c r="Q365" s="61">
        <f t="shared" si="143"/>
        <v>3343348.15</v>
      </c>
      <c r="R365" s="61">
        <f t="shared" si="143"/>
        <v>4194134</v>
      </c>
      <c r="S365" s="61">
        <f t="shared" si="143"/>
        <v>4197334</v>
      </c>
      <c r="T365" s="46"/>
      <c r="U365" s="9">
        <f t="shared" si="113"/>
        <v>3782.4920000000002</v>
      </c>
      <c r="V365" s="9">
        <f t="shared" si="114"/>
        <v>3343.3481499999998</v>
      </c>
    </row>
    <row r="366" spans="1:22" s="40" customFormat="1" ht="28.5" customHeight="1">
      <c r="A366" s="209"/>
      <c r="B366" s="209"/>
      <c r="C366" s="104" t="s">
        <v>45</v>
      </c>
      <c r="D366" s="7"/>
      <c r="E366" s="7"/>
      <c r="F366" s="7"/>
      <c r="G366" s="7"/>
      <c r="H366" s="62"/>
      <c r="I366" s="62"/>
      <c r="J366" s="62"/>
      <c r="K366" s="62"/>
      <c r="L366" s="62"/>
      <c r="M366" s="62"/>
      <c r="N366" s="62"/>
      <c r="O366" s="62"/>
      <c r="P366" s="62"/>
      <c r="Q366" s="62"/>
      <c r="R366" s="62"/>
      <c r="S366" s="62"/>
      <c r="T366" s="46"/>
      <c r="U366" s="8"/>
      <c r="V366" s="8"/>
    </row>
    <row r="367" spans="1:22" s="40" customFormat="1" ht="60" customHeight="1">
      <c r="A367" s="210"/>
      <c r="B367" s="210"/>
      <c r="C367" s="104" t="s">
        <v>67</v>
      </c>
      <c r="D367" s="14" t="s">
        <v>68</v>
      </c>
      <c r="E367" s="7"/>
      <c r="F367" s="7"/>
      <c r="G367" s="7"/>
      <c r="H367" s="62">
        <f>H368+H373+ H378+H380+H375+H383</f>
        <v>18464662.490000002</v>
      </c>
      <c r="I367" s="62">
        <f>I368+I374+I378+I380+I375+I383</f>
        <v>18335698.880000003</v>
      </c>
      <c r="J367" s="62">
        <f>J368+J373+J375+J378+J380+J383</f>
        <v>620998.52</v>
      </c>
      <c r="K367" s="62">
        <f t="shared" ref="K367:O367" si="144">K368+K373+K375+K378+K380+K383</f>
        <v>548090.43000000005</v>
      </c>
      <c r="L367" s="62">
        <f t="shared" si="144"/>
        <v>1320396.3</v>
      </c>
      <c r="M367" s="62">
        <f t="shared" si="144"/>
        <v>1258691.25</v>
      </c>
      <c r="N367" s="62">
        <f t="shared" si="144"/>
        <v>1999494.08</v>
      </c>
      <c r="O367" s="62">
        <f t="shared" si="144"/>
        <v>1870770.88</v>
      </c>
      <c r="P367" s="62">
        <f>P368+P373+P375+P378+P380+P383+P389</f>
        <v>3782492</v>
      </c>
      <c r="Q367" s="62">
        <f>Q368+Q373+Q375+Q378+Q380+Q383+Q389</f>
        <v>3343348.15</v>
      </c>
      <c r="R367" s="62">
        <f t="shared" ref="R367:S367" si="145">R368+R374+R378+R380+R375+R383</f>
        <v>4194134</v>
      </c>
      <c r="S367" s="62">
        <f t="shared" si="145"/>
        <v>4197334</v>
      </c>
      <c r="T367" s="46"/>
      <c r="U367" s="8">
        <f t="shared" si="113"/>
        <v>3782.4920000000002</v>
      </c>
      <c r="V367" s="8">
        <f t="shared" si="114"/>
        <v>3343.3481499999998</v>
      </c>
    </row>
    <row r="368" spans="1:22" s="5" customFormat="1" ht="12.75" customHeight="1">
      <c r="A368" s="177" t="s">
        <v>505</v>
      </c>
      <c r="B368" s="160" t="s">
        <v>429</v>
      </c>
      <c r="C368" s="2" t="s">
        <v>34</v>
      </c>
      <c r="D368" s="11"/>
      <c r="E368" s="11"/>
      <c r="F368" s="11"/>
      <c r="G368" s="11"/>
      <c r="H368" s="49">
        <f>H369+H370+H371+H372</f>
        <v>2632100</v>
      </c>
      <c r="I368" s="49">
        <f>I369+I370+I371+I372</f>
        <v>2631553.65</v>
      </c>
      <c r="J368" s="55">
        <f>J369+J370+J371+J372+J373</f>
        <v>597800</v>
      </c>
      <c r="K368" s="55">
        <f t="shared" ref="K368:M368" si="146">K369+K370+K371+K372</f>
        <v>527939.80000000005</v>
      </c>
      <c r="L368" s="55">
        <f t="shared" ref="L368:S368" si="147">L369+L370+L371+L372</f>
        <v>1245600</v>
      </c>
      <c r="M368" s="55">
        <f t="shared" si="146"/>
        <v>1185854.8700000001</v>
      </c>
      <c r="N368" s="49">
        <f t="shared" si="147"/>
        <v>1881400</v>
      </c>
      <c r="O368" s="49">
        <f t="shared" si="147"/>
        <v>1755118.22</v>
      </c>
      <c r="P368" s="49">
        <f t="shared" si="147"/>
        <v>2745300</v>
      </c>
      <c r="Q368" s="49">
        <f t="shared" si="147"/>
        <v>2739884.77</v>
      </c>
      <c r="R368" s="49">
        <f t="shared" si="147"/>
        <v>2512800</v>
      </c>
      <c r="S368" s="49">
        <f t="shared" si="147"/>
        <v>2524400</v>
      </c>
      <c r="T368" s="45"/>
      <c r="U368" s="152">
        <f t="shared" si="113"/>
        <v>2745.3</v>
      </c>
      <c r="V368" s="152">
        <f t="shared" si="114"/>
        <v>2739.8847700000001</v>
      </c>
    </row>
    <row r="369" spans="1:22" s="5" customFormat="1" ht="45" customHeight="1">
      <c r="A369" s="205"/>
      <c r="B369" s="211"/>
      <c r="C369" s="2" t="s">
        <v>69</v>
      </c>
      <c r="D369" s="11" t="s">
        <v>68</v>
      </c>
      <c r="E369" s="11" t="s">
        <v>86</v>
      </c>
      <c r="F369" s="22" t="s">
        <v>234</v>
      </c>
      <c r="G369" s="11" t="s">
        <v>145</v>
      </c>
      <c r="H369" s="49">
        <v>1648694.32</v>
      </c>
      <c r="I369" s="49">
        <v>1648694.32</v>
      </c>
      <c r="J369" s="55">
        <v>395888</v>
      </c>
      <c r="K369" s="55">
        <v>356149.43</v>
      </c>
      <c r="L369" s="55">
        <v>822496</v>
      </c>
      <c r="M369" s="55">
        <v>783677.96</v>
      </c>
      <c r="N369" s="49">
        <v>1240124</v>
      </c>
      <c r="O369" s="49">
        <v>1129575.96</v>
      </c>
      <c r="P369" s="49">
        <v>1828955</v>
      </c>
      <c r="Q369" s="49">
        <v>1828955</v>
      </c>
      <c r="R369" s="49">
        <v>1648694</v>
      </c>
      <c r="S369" s="49">
        <v>1648694</v>
      </c>
      <c r="T369" s="45"/>
      <c r="U369" s="152">
        <f t="shared" si="113"/>
        <v>1828.9549999999999</v>
      </c>
      <c r="V369" s="152">
        <f t="shared" si="114"/>
        <v>1828.9549999999999</v>
      </c>
    </row>
    <row r="370" spans="1:22" s="5" customFormat="1" ht="19.5" customHeight="1">
      <c r="A370" s="213"/>
      <c r="B370" s="203"/>
      <c r="C370" s="34"/>
      <c r="D370" s="11" t="s">
        <v>68</v>
      </c>
      <c r="E370" s="11" t="s">
        <v>86</v>
      </c>
      <c r="F370" s="22" t="s">
        <v>234</v>
      </c>
      <c r="G370" s="11" t="s">
        <v>394</v>
      </c>
      <c r="H370" s="49">
        <v>124050</v>
      </c>
      <c r="I370" s="49">
        <v>124050</v>
      </c>
      <c r="J370" s="55">
        <v>40200</v>
      </c>
      <c r="K370" s="55">
        <v>38128.6</v>
      </c>
      <c r="L370" s="55">
        <v>71256</v>
      </c>
      <c r="M370" s="55">
        <v>71213.799999999988</v>
      </c>
      <c r="N370" s="49">
        <v>94700</v>
      </c>
      <c r="O370" s="49">
        <v>94689.299999999988</v>
      </c>
      <c r="P370" s="49">
        <v>136455.1</v>
      </c>
      <c r="Q370" s="49">
        <v>136455.1</v>
      </c>
      <c r="R370" s="49">
        <v>125300</v>
      </c>
      <c r="S370" s="49">
        <v>125300</v>
      </c>
      <c r="T370" s="45"/>
      <c r="U370" s="152">
        <f t="shared" si="113"/>
        <v>136.45510000000002</v>
      </c>
      <c r="V370" s="152">
        <f t="shared" si="114"/>
        <v>136.45510000000002</v>
      </c>
    </row>
    <row r="371" spans="1:22" s="5" customFormat="1" ht="18" customHeight="1">
      <c r="A371" s="213"/>
      <c r="B371" s="203"/>
      <c r="C371" s="34"/>
      <c r="D371" s="11" t="s">
        <v>68</v>
      </c>
      <c r="E371" s="11" t="s">
        <v>86</v>
      </c>
      <c r="F371" s="22" t="s">
        <v>234</v>
      </c>
      <c r="G371" s="11" t="s">
        <v>395</v>
      </c>
      <c r="H371" s="49">
        <v>497905.68</v>
      </c>
      <c r="I371" s="49">
        <v>497359.33</v>
      </c>
      <c r="J371" s="55">
        <v>119509</v>
      </c>
      <c r="K371" s="55">
        <v>117542.77</v>
      </c>
      <c r="L371" s="55">
        <v>248261</v>
      </c>
      <c r="M371" s="55">
        <v>233872.31</v>
      </c>
      <c r="N371" s="49">
        <v>375557</v>
      </c>
      <c r="O371" s="49">
        <v>360362.16000000003</v>
      </c>
      <c r="P371" s="49">
        <v>552345</v>
      </c>
      <c r="Q371" s="49">
        <v>546929.77</v>
      </c>
      <c r="R371" s="49">
        <v>497906</v>
      </c>
      <c r="S371" s="49">
        <v>497906</v>
      </c>
      <c r="T371" s="45"/>
      <c r="U371" s="152">
        <f t="shared" si="113"/>
        <v>552.34500000000003</v>
      </c>
      <c r="V371" s="152">
        <f t="shared" si="114"/>
        <v>546.92976999999996</v>
      </c>
    </row>
    <row r="372" spans="1:22" s="5" customFormat="1" ht="24" customHeight="1">
      <c r="A372" s="206"/>
      <c r="B372" s="204"/>
      <c r="C372" s="34"/>
      <c r="D372" s="11" t="s">
        <v>68</v>
      </c>
      <c r="E372" s="11" t="s">
        <v>86</v>
      </c>
      <c r="F372" s="22" t="s">
        <v>234</v>
      </c>
      <c r="G372" s="11" t="s">
        <v>140</v>
      </c>
      <c r="H372" s="49">
        <v>361450</v>
      </c>
      <c r="I372" s="49">
        <v>361450</v>
      </c>
      <c r="J372" s="55">
        <v>42203</v>
      </c>
      <c r="K372" s="55">
        <v>16119</v>
      </c>
      <c r="L372" s="55">
        <v>103587</v>
      </c>
      <c r="M372" s="55">
        <v>97090.8</v>
      </c>
      <c r="N372" s="49">
        <v>171019</v>
      </c>
      <c r="O372" s="49">
        <v>170490.8</v>
      </c>
      <c r="P372" s="49">
        <v>227544.9</v>
      </c>
      <c r="Q372" s="49">
        <v>227544.9</v>
      </c>
      <c r="R372" s="49">
        <v>240900</v>
      </c>
      <c r="S372" s="49">
        <v>252500</v>
      </c>
      <c r="T372" s="45"/>
      <c r="U372" s="152">
        <f t="shared" si="113"/>
        <v>227.54489999999998</v>
      </c>
      <c r="V372" s="152">
        <f t="shared" si="114"/>
        <v>227.54489999999998</v>
      </c>
    </row>
    <row r="373" spans="1:22" s="5" customFormat="1" ht="14.25" customHeight="1">
      <c r="A373" s="207" t="s">
        <v>506</v>
      </c>
      <c r="B373" s="163" t="s">
        <v>87</v>
      </c>
      <c r="C373" s="34" t="s">
        <v>34</v>
      </c>
      <c r="D373" s="11"/>
      <c r="E373" s="11"/>
      <c r="F373" s="22"/>
      <c r="G373" s="11"/>
      <c r="H373" s="49">
        <v>636200</v>
      </c>
      <c r="I373" s="49">
        <v>599474.78</v>
      </c>
      <c r="J373" s="55">
        <f t="shared" ref="J373:S373" si="148">J374</f>
        <v>0</v>
      </c>
      <c r="K373" s="55">
        <f t="shared" si="148"/>
        <v>0</v>
      </c>
      <c r="L373" s="55">
        <f t="shared" si="148"/>
        <v>0</v>
      </c>
      <c r="M373" s="55">
        <f t="shared" si="148"/>
        <v>0</v>
      </c>
      <c r="N373" s="49">
        <f t="shared" si="148"/>
        <v>0</v>
      </c>
      <c r="O373" s="49">
        <f t="shared" si="148"/>
        <v>0</v>
      </c>
      <c r="P373" s="49">
        <f t="shared" si="148"/>
        <v>800200</v>
      </c>
      <c r="Q373" s="49">
        <f t="shared" si="148"/>
        <v>386471.38</v>
      </c>
      <c r="R373" s="49">
        <f t="shared" si="148"/>
        <v>800200</v>
      </c>
      <c r="S373" s="49">
        <f t="shared" si="148"/>
        <v>800200</v>
      </c>
      <c r="T373" s="45"/>
      <c r="U373" s="152">
        <f t="shared" si="113"/>
        <v>800.2</v>
      </c>
      <c r="V373" s="152">
        <f t="shared" si="114"/>
        <v>386.47138000000001</v>
      </c>
    </row>
    <row r="374" spans="1:22" s="5" customFormat="1" ht="57.75" customHeight="1">
      <c r="A374" s="179"/>
      <c r="B374" s="204"/>
      <c r="C374" s="34" t="s">
        <v>69</v>
      </c>
      <c r="D374" s="11" t="s">
        <v>68</v>
      </c>
      <c r="E374" s="11" t="s">
        <v>70</v>
      </c>
      <c r="F374" s="22" t="s">
        <v>235</v>
      </c>
      <c r="G374" s="11" t="s">
        <v>140</v>
      </c>
      <c r="H374" s="49">
        <v>636200</v>
      </c>
      <c r="I374" s="49">
        <v>599474.78</v>
      </c>
      <c r="J374" s="55">
        <v>0</v>
      </c>
      <c r="K374" s="55">
        <v>0</v>
      </c>
      <c r="L374" s="55">
        <v>0</v>
      </c>
      <c r="M374" s="55">
        <v>0</v>
      </c>
      <c r="N374" s="49">
        <v>0</v>
      </c>
      <c r="O374" s="49">
        <v>0</v>
      </c>
      <c r="P374" s="49">
        <v>800200</v>
      </c>
      <c r="Q374" s="49">
        <v>386471.38</v>
      </c>
      <c r="R374" s="49">
        <v>800200</v>
      </c>
      <c r="S374" s="49">
        <v>800200</v>
      </c>
      <c r="T374" s="45"/>
      <c r="U374" s="152">
        <f t="shared" si="113"/>
        <v>800.2</v>
      </c>
      <c r="V374" s="152">
        <f t="shared" si="114"/>
        <v>386.47138000000001</v>
      </c>
    </row>
    <row r="375" spans="1:22" s="5" customFormat="1" ht="12.75" customHeight="1">
      <c r="A375" s="177" t="s">
        <v>631</v>
      </c>
      <c r="B375" s="160" t="s">
        <v>430</v>
      </c>
      <c r="C375" s="19" t="s">
        <v>34</v>
      </c>
      <c r="D375" s="11"/>
      <c r="E375" s="11"/>
      <c r="F375" s="22"/>
      <c r="G375" s="11"/>
      <c r="H375" s="49">
        <f>H376+H377</f>
        <v>139192</v>
      </c>
      <c r="I375" s="49">
        <f>I376+I377</f>
        <v>138192</v>
      </c>
      <c r="J375" s="55">
        <f t="shared" ref="J375" si="149">J376+J377</f>
        <v>23198.519999999997</v>
      </c>
      <c r="K375" s="55">
        <f t="shared" ref="K375:M375" si="150">K376+K377</f>
        <v>20150.629999999997</v>
      </c>
      <c r="L375" s="55">
        <f t="shared" ref="L375:S375" si="151">L376+L377</f>
        <v>57996.3</v>
      </c>
      <c r="M375" s="55">
        <f t="shared" si="150"/>
        <v>56036.380000000005</v>
      </c>
      <c r="N375" s="49">
        <f t="shared" si="151"/>
        <v>92794.079999999987</v>
      </c>
      <c r="O375" s="49">
        <f t="shared" si="151"/>
        <v>92792.76999999999</v>
      </c>
      <c r="P375" s="49">
        <f t="shared" si="151"/>
        <v>139192</v>
      </c>
      <c r="Q375" s="49">
        <f t="shared" si="151"/>
        <v>139192</v>
      </c>
      <c r="R375" s="49">
        <f t="shared" si="151"/>
        <v>139192</v>
      </c>
      <c r="S375" s="49">
        <f t="shared" si="151"/>
        <v>139192</v>
      </c>
      <c r="T375" s="45"/>
      <c r="U375" s="152">
        <f t="shared" si="113"/>
        <v>139.19200000000001</v>
      </c>
      <c r="V375" s="152">
        <f t="shared" si="114"/>
        <v>139.19200000000001</v>
      </c>
    </row>
    <row r="376" spans="1:22" s="5" customFormat="1" ht="60.75" customHeight="1">
      <c r="A376" s="205"/>
      <c r="B376" s="211"/>
      <c r="C376" s="160" t="s">
        <v>69</v>
      </c>
      <c r="D376" s="11" t="s">
        <v>68</v>
      </c>
      <c r="E376" s="11" t="s">
        <v>86</v>
      </c>
      <c r="F376" s="11" t="s">
        <v>236</v>
      </c>
      <c r="G376" s="11" t="s">
        <v>145</v>
      </c>
      <c r="H376" s="49">
        <v>106906</v>
      </c>
      <c r="I376" s="49">
        <v>106906</v>
      </c>
      <c r="J376" s="55">
        <v>17817.599999999999</v>
      </c>
      <c r="K376" s="55">
        <v>17116.599999999999</v>
      </c>
      <c r="L376" s="55">
        <v>44544</v>
      </c>
      <c r="M376" s="55">
        <v>44544</v>
      </c>
      <c r="N376" s="49">
        <v>71270.399999999994</v>
      </c>
      <c r="O376" s="49">
        <v>71270.399999999994</v>
      </c>
      <c r="P376" s="49">
        <v>106906</v>
      </c>
      <c r="Q376" s="49">
        <v>106906</v>
      </c>
      <c r="R376" s="49">
        <v>106906</v>
      </c>
      <c r="S376" s="49">
        <v>106906</v>
      </c>
      <c r="T376" s="45"/>
      <c r="U376" s="152">
        <f t="shared" si="113"/>
        <v>106.90600000000001</v>
      </c>
      <c r="V376" s="152">
        <f t="shared" si="114"/>
        <v>106.90600000000001</v>
      </c>
    </row>
    <row r="377" spans="1:22" s="5" customFormat="1" ht="40.5" customHeight="1">
      <c r="A377" s="206"/>
      <c r="B377" s="204"/>
      <c r="C377" s="204"/>
      <c r="D377" s="11" t="s">
        <v>68</v>
      </c>
      <c r="E377" s="11" t="s">
        <v>86</v>
      </c>
      <c r="F377" s="11" t="s">
        <v>236</v>
      </c>
      <c r="G377" s="11" t="s">
        <v>395</v>
      </c>
      <c r="H377" s="49">
        <v>32286</v>
      </c>
      <c r="I377" s="49">
        <v>31286</v>
      </c>
      <c r="J377" s="55">
        <v>5380.92</v>
      </c>
      <c r="K377" s="55">
        <v>3034.03</v>
      </c>
      <c r="L377" s="55">
        <v>13452.3</v>
      </c>
      <c r="M377" s="55">
        <v>11492.380000000001</v>
      </c>
      <c r="N377" s="49">
        <v>21523.68</v>
      </c>
      <c r="O377" s="49">
        <v>21522.370000000003</v>
      </c>
      <c r="P377" s="49">
        <v>32286</v>
      </c>
      <c r="Q377" s="49">
        <v>32286</v>
      </c>
      <c r="R377" s="49">
        <v>32286</v>
      </c>
      <c r="S377" s="49">
        <v>32286</v>
      </c>
      <c r="T377" s="45"/>
      <c r="U377" s="152">
        <f t="shared" si="113"/>
        <v>32.286000000000001</v>
      </c>
      <c r="V377" s="152">
        <f t="shared" si="114"/>
        <v>32.286000000000001</v>
      </c>
    </row>
    <row r="378" spans="1:22" s="5" customFormat="1" ht="12.75" customHeight="1">
      <c r="A378" s="177" t="s">
        <v>632</v>
      </c>
      <c r="B378" s="156" t="s">
        <v>431</v>
      </c>
      <c r="C378" s="2" t="s">
        <v>34</v>
      </c>
      <c r="D378" s="11"/>
      <c r="E378" s="11"/>
      <c r="F378" s="11"/>
      <c r="G378" s="11"/>
      <c r="H378" s="49">
        <f>H379</f>
        <v>50000</v>
      </c>
      <c r="I378" s="49">
        <f>I379</f>
        <v>50000</v>
      </c>
      <c r="J378" s="55">
        <f t="shared" ref="J378:S378" si="152">J379</f>
        <v>0</v>
      </c>
      <c r="K378" s="55">
        <f t="shared" si="152"/>
        <v>0</v>
      </c>
      <c r="L378" s="55">
        <f t="shared" si="152"/>
        <v>0</v>
      </c>
      <c r="M378" s="55">
        <f t="shared" si="152"/>
        <v>0</v>
      </c>
      <c r="N378" s="49">
        <f t="shared" si="152"/>
        <v>0</v>
      </c>
      <c r="O378" s="49">
        <f t="shared" si="152"/>
        <v>0</v>
      </c>
      <c r="P378" s="49">
        <f t="shared" si="152"/>
        <v>50000</v>
      </c>
      <c r="Q378" s="49">
        <f t="shared" si="152"/>
        <v>50000</v>
      </c>
      <c r="R378" s="49">
        <f t="shared" si="152"/>
        <v>50000</v>
      </c>
      <c r="S378" s="49">
        <f t="shared" si="152"/>
        <v>50000</v>
      </c>
      <c r="T378" s="45"/>
      <c r="U378" s="152">
        <f t="shared" si="113"/>
        <v>50</v>
      </c>
      <c r="V378" s="152">
        <f t="shared" si="114"/>
        <v>50</v>
      </c>
    </row>
    <row r="379" spans="1:22" s="5" customFormat="1" ht="67.5" customHeight="1">
      <c r="A379" s="205"/>
      <c r="B379" s="156"/>
      <c r="C379" s="2" t="s">
        <v>69</v>
      </c>
      <c r="D379" s="11" t="s">
        <v>68</v>
      </c>
      <c r="E379" s="11" t="s">
        <v>86</v>
      </c>
      <c r="F379" s="11" t="s">
        <v>237</v>
      </c>
      <c r="G379" s="11" t="s">
        <v>43</v>
      </c>
      <c r="H379" s="49">
        <v>50000</v>
      </c>
      <c r="I379" s="49">
        <v>50000</v>
      </c>
      <c r="J379" s="55">
        <v>0</v>
      </c>
      <c r="K379" s="55">
        <v>0</v>
      </c>
      <c r="L379" s="55">
        <v>0</v>
      </c>
      <c r="M379" s="55">
        <v>0</v>
      </c>
      <c r="N379" s="49">
        <v>0</v>
      </c>
      <c r="O379" s="49">
        <v>0</v>
      </c>
      <c r="P379" s="49">
        <v>50000</v>
      </c>
      <c r="Q379" s="49">
        <v>50000</v>
      </c>
      <c r="R379" s="49">
        <v>50000</v>
      </c>
      <c r="S379" s="49">
        <v>50000</v>
      </c>
      <c r="T379" s="45"/>
      <c r="U379" s="152">
        <f t="shared" si="113"/>
        <v>50</v>
      </c>
      <c r="V379" s="152">
        <f t="shared" si="114"/>
        <v>50</v>
      </c>
    </row>
    <row r="380" spans="1:22" s="5" customFormat="1" ht="12.75" customHeight="1">
      <c r="A380" s="177" t="s">
        <v>633</v>
      </c>
      <c r="B380" s="160" t="s">
        <v>432</v>
      </c>
      <c r="C380" s="2" t="s">
        <v>34</v>
      </c>
      <c r="D380" s="11"/>
      <c r="E380" s="11"/>
      <c r="F380" s="11"/>
      <c r="G380" s="11"/>
      <c r="H380" s="49">
        <f>H381+H382</f>
        <v>105973.98999999999</v>
      </c>
      <c r="I380" s="49">
        <f>I381+I382</f>
        <v>103166.95000000001</v>
      </c>
      <c r="J380" s="55">
        <f t="shared" ref="J380" si="153">J381+J382</f>
        <v>0</v>
      </c>
      <c r="K380" s="55">
        <f t="shared" ref="K380:M380" si="154">K381+K382</f>
        <v>0</v>
      </c>
      <c r="L380" s="55">
        <f t="shared" ref="L380:S380" si="155">L381+L382</f>
        <v>16800</v>
      </c>
      <c r="M380" s="55">
        <f t="shared" si="154"/>
        <v>16800</v>
      </c>
      <c r="N380" s="49">
        <f t="shared" si="155"/>
        <v>25300</v>
      </c>
      <c r="O380" s="49">
        <f t="shared" si="155"/>
        <v>22859.89</v>
      </c>
      <c r="P380" s="49">
        <f t="shared" si="155"/>
        <v>27800</v>
      </c>
      <c r="Q380" s="49">
        <f t="shared" si="155"/>
        <v>27800</v>
      </c>
      <c r="R380" s="49">
        <f t="shared" si="155"/>
        <v>9200</v>
      </c>
      <c r="S380" s="49">
        <f t="shared" si="155"/>
        <v>800</v>
      </c>
      <c r="T380" s="45"/>
      <c r="U380" s="152">
        <f t="shared" si="113"/>
        <v>27.8</v>
      </c>
      <c r="V380" s="152">
        <f t="shared" si="114"/>
        <v>27.8</v>
      </c>
    </row>
    <row r="381" spans="1:22" s="5" customFormat="1" ht="53.25" customHeight="1">
      <c r="A381" s="205"/>
      <c r="B381" s="211"/>
      <c r="C381" s="2" t="s">
        <v>69</v>
      </c>
      <c r="D381" s="11" t="s">
        <v>68</v>
      </c>
      <c r="E381" s="11" t="s">
        <v>86</v>
      </c>
      <c r="F381" s="11" t="s">
        <v>433</v>
      </c>
      <c r="G381" s="11" t="s">
        <v>407</v>
      </c>
      <c r="H381" s="49">
        <v>35405.49</v>
      </c>
      <c r="I381" s="49">
        <v>34853.230000000003</v>
      </c>
      <c r="J381" s="55">
        <v>0</v>
      </c>
      <c r="K381" s="55">
        <v>0</v>
      </c>
      <c r="L381" s="55">
        <v>16800</v>
      </c>
      <c r="M381" s="55">
        <v>16800</v>
      </c>
      <c r="N381" s="49">
        <v>25300</v>
      </c>
      <c r="O381" s="49">
        <v>22859.89</v>
      </c>
      <c r="P381" s="49">
        <v>27800</v>
      </c>
      <c r="Q381" s="49">
        <v>27800</v>
      </c>
      <c r="R381" s="49">
        <v>2300</v>
      </c>
      <c r="S381" s="49">
        <v>200</v>
      </c>
      <c r="T381" s="45"/>
      <c r="U381" s="152">
        <f t="shared" si="113"/>
        <v>27.8</v>
      </c>
      <c r="V381" s="152">
        <f t="shared" si="114"/>
        <v>27.8</v>
      </c>
    </row>
    <row r="382" spans="1:22" s="5" customFormat="1" ht="37.5" customHeight="1">
      <c r="A382" s="206"/>
      <c r="B382" s="204"/>
      <c r="C382" s="43"/>
      <c r="D382" s="11" t="s">
        <v>68</v>
      </c>
      <c r="E382" s="11" t="s">
        <v>86</v>
      </c>
      <c r="F382" s="11" t="s">
        <v>433</v>
      </c>
      <c r="G382" s="11" t="s">
        <v>407</v>
      </c>
      <c r="H382" s="49">
        <v>70568.5</v>
      </c>
      <c r="I382" s="49">
        <v>68313.72</v>
      </c>
      <c r="J382" s="55"/>
      <c r="K382" s="55"/>
      <c r="L382" s="55"/>
      <c r="M382" s="55"/>
      <c r="N382" s="49"/>
      <c r="O382" s="49"/>
      <c r="P382" s="49"/>
      <c r="Q382" s="49"/>
      <c r="R382" s="49">
        <v>6900</v>
      </c>
      <c r="S382" s="49">
        <v>600</v>
      </c>
      <c r="T382" s="45"/>
      <c r="U382" s="152"/>
      <c r="V382" s="152"/>
    </row>
    <row r="383" spans="1:22" s="5" customFormat="1" ht="12.75" customHeight="1">
      <c r="A383" s="177" t="s">
        <v>158</v>
      </c>
      <c r="B383" s="156" t="s">
        <v>434</v>
      </c>
      <c r="C383" s="19" t="s">
        <v>34</v>
      </c>
      <c r="D383" s="11"/>
      <c r="E383" s="11"/>
      <c r="F383" s="11"/>
      <c r="G383" s="11"/>
      <c r="H383" s="49">
        <f t="shared" ref="H383:Q383" si="156">H384+H385+H386+H388+H387</f>
        <v>14901196.5</v>
      </c>
      <c r="I383" s="49">
        <f t="shared" si="156"/>
        <v>14813311.500000002</v>
      </c>
      <c r="J383" s="55">
        <f t="shared" si="156"/>
        <v>0</v>
      </c>
      <c r="K383" s="55">
        <f t="shared" si="156"/>
        <v>0</v>
      </c>
      <c r="L383" s="55">
        <f t="shared" si="156"/>
        <v>0</v>
      </c>
      <c r="M383" s="55">
        <f t="shared" si="156"/>
        <v>0</v>
      </c>
      <c r="N383" s="49">
        <f t="shared" si="156"/>
        <v>0</v>
      </c>
      <c r="O383" s="49">
        <f t="shared" si="156"/>
        <v>0</v>
      </c>
      <c r="P383" s="49">
        <f t="shared" si="156"/>
        <v>0</v>
      </c>
      <c r="Q383" s="49">
        <f t="shared" si="156"/>
        <v>0</v>
      </c>
      <c r="R383" s="49">
        <f>R384+R385+R386+R388+R387</f>
        <v>682742</v>
      </c>
      <c r="S383" s="49">
        <f>S384+S385+S386+S388+S387</f>
        <v>682742</v>
      </c>
      <c r="T383" s="45"/>
      <c r="U383" s="152">
        <f t="shared" si="113"/>
        <v>0</v>
      </c>
      <c r="V383" s="152">
        <f t="shared" si="114"/>
        <v>0</v>
      </c>
    </row>
    <row r="384" spans="1:22" s="5" customFormat="1" ht="53.25" customHeight="1">
      <c r="A384" s="205"/>
      <c r="B384" s="156"/>
      <c r="C384" s="177" t="s">
        <v>69</v>
      </c>
      <c r="D384" s="11" t="s">
        <v>68</v>
      </c>
      <c r="E384" s="11" t="s">
        <v>41</v>
      </c>
      <c r="F384" s="22" t="s">
        <v>435</v>
      </c>
      <c r="G384" s="11" t="s">
        <v>157</v>
      </c>
      <c r="H384" s="49">
        <v>9440100</v>
      </c>
      <c r="I384" s="49">
        <v>9440100</v>
      </c>
      <c r="J384" s="55"/>
      <c r="K384" s="55"/>
      <c r="L384" s="55"/>
      <c r="M384" s="55"/>
      <c r="N384" s="49"/>
      <c r="O384" s="49"/>
      <c r="P384" s="49"/>
      <c r="Q384" s="49"/>
      <c r="R384" s="49"/>
      <c r="S384" s="49"/>
      <c r="T384" s="45"/>
      <c r="U384" s="152"/>
      <c r="V384" s="152"/>
    </row>
    <row r="385" spans="1:22" s="5" customFormat="1" ht="50.25" customHeight="1">
      <c r="A385" s="205"/>
      <c r="B385" s="27" t="s">
        <v>436</v>
      </c>
      <c r="C385" s="205"/>
      <c r="D385" s="11" t="s">
        <v>68</v>
      </c>
      <c r="E385" s="11" t="s">
        <v>41</v>
      </c>
      <c r="F385" s="22" t="s">
        <v>437</v>
      </c>
      <c r="G385" s="11" t="s">
        <v>156</v>
      </c>
      <c r="H385" s="49">
        <v>497659.5</v>
      </c>
      <c r="I385" s="49">
        <v>488871.05</v>
      </c>
      <c r="J385" s="55"/>
      <c r="K385" s="55"/>
      <c r="L385" s="55"/>
      <c r="M385" s="55"/>
      <c r="N385" s="49"/>
      <c r="O385" s="49"/>
      <c r="P385" s="49"/>
      <c r="Q385" s="49"/>
      <c r="R385" s="49">
        <v>682742</v>
      </c>
      <c r="S385" s="49">
        <v>682742</v>
      </c>
      <c r="T385" s="45"/>
      <c r="U385" s="152"/>
      <c r="V385" s="152"/>
    </row>
    <row r="386" spans="1:22" s="5" customFormat="1" ht="30.75" customHeight="1">
      <c r="A386" s="205"/>
      <c r="B386" s="160" t="s">
        <v>438</v>
      </c>
      <c r="C386" s="205"/>
      <c r="D386" s="11" t="s">
        <v>68</v>
      </c>
      <c r="E386" s="11" t="s">
        <v>41</v>
      </c>
      <c r="F386" s="22" t="s">
        <v>439</v>
      </c>
      <c r="G386" s="11" t="s">
        <v>156</v>
      </c>
      <c r="H386" s="49">
        <v>2512682.8199999998</v>
      </c>
      <c r="I386" s="49">
        <v>2468309.9</v>
      </c>
      <c r="J386" s="55"/>
      <c r="K386" s="55"/>
      <c r="L386" s="55"/>
      <c r="M386" s="55"/>
      <c r="N386" s="49"/>
      <c r="O386" s="49"/>
      <c r="P386" s="49"/>
      <c r="Q386" s="49"/>
      <c r="R386" s="49"/>
      <c r="S386" s="49"/>
      <c r="T386" s="45"/>
      <c r="U386" s="152"/>
      <c r="V386" s="152"/>
    </row>
    <row r="387" spans="1:22" s="5" customFormat="1" ht="64.5" customHeight="1">
      <c r="A387" s="205"/>
      <c r="B387" s="204"/>
      <c r="C387" s="206"/>
      <c r="D387" s="11" t="s">
        <v>68</v>
      </c>
      <c r="E387" s="11" t="s">
        <v>41</v>
      </c>
      <c r="F387" s="22" t="s">
        <v>439</v>
      </c>
      <c r="G387" s="11" t="s">
        <v>156</v>
      </c>
      <c r="H387" s="49">
        <v>1966252.68</v>
      </c>
      <c r="I387" s="49">
        <v>1931529.5</v>
      </c>
      <c r="J387" s="55"/>
      <c r="K387" s="55"/>
      <c r="L387" s="55"/>
      <c r="M387" s="55"/>
      <c r="N387" s="49"/>
      <c r="O387" s="49"/>
      <c r="P387" s="49"/>
      <c r="Q387" s="49"/>
      <c r="R387" s="49"/>
      <c r="S387" s="49"/>
      <c r="T387" s="45"/>
      <c r="U387" s="152"/>
      <c r="V387" s="152"/>
    </row>
    <row r="388" spans="1:22" s="5" customFormat="1" ht="60.75" customHeight="1">
      <c r="A388" s="206"/>
      <c r="B388" s="39" t="s">
        <v>440</v>
      </c>
      <c r="C388" s="37"/>
      <c r="D388" s="11" t="s">
        <v>68</v>
      </c>
      <c r="E388" s="11" t="s">
        <v>41</v>
      </c>
      <c r="F388" s="22" t="s">
        <v>441</v>
      </c>
      <c r="G388" s="11" t="s">
        <v>157</v>
      </c>
      <c r="H388" s="49">
        <v>484501.5</v>
      </c>
      <c r="I388" s="49">
        <v>484501.05</v>
      </c>
      <c r="J388" s="55"/>
      <c r="K388" s="55"/>
      <c r="L388" s="55"/>
      <c r="M388" s="55"/>
      <c r="N388" s="49"/>
      <c r="O388" s="49"/>
      <c r="P388" s="49"/>
      <c r="Q388" s="49"/>
      <c r="R388" s="49"/>
      <c r="S388" s="49"/>
      <c r="T388" s="45"/>
      <c r="U388" s="152"/>
      <c r="V388" s="152"/>
    </row>
    <row r="389" spans="1:22" s="5" customFormat="1" ht="40.5" customHeight="1">
      <c r="A389" s="207" t="s">
        <v>593</v>
      </c>
      <c r="B389" s="160" t="s">
        <v>592</v>
      </c>
      <c r="C389" s="67" t="s">
        <v>34</v>
      </c>
      <c r="D389" s="11"/>
      <c r="E389" s="11"/>
      <c r="F389" s="22"/>
      <c r="G389" s="11"/>
      <c r="H389" s="49">
        <f>H390</f>
        <v>0</v>
      </c>
      <c r="I389" s="49">
        <f t="shared" ref="I389:Q389" si="157">I390</f>
        <v>0</v>
      </c>
      <c r="J389" s="49">
        <f t="shared" si="157"/>
        <v>0</v>
      </c>
      <c r="K389" s="49">
        <f t="shared" si="157"/>
        <v>0</v>
      </c>
      <c r="L389" s="49">
        <f t="shared" si="157"/>
        <v>0</v>
      </c>
      <c r="M389" s="49">
        <f t="shared" si="157"/>
        <v>0</v>
      </c>
      <c r="N389" s="49">
        <f t="shared" si="157"/>
        <v>0</v>
      </c>
      <c r="O389" s="49">
        <f t="shared" si="157"/>
        <v>0</v>
      </c>
      <c r="P389" s="49">
        <f t="shared" si="157"/>
        <v>20000</v>
      </c>
      <c r="Q389" s="49">
        <f t="shared" si="157"/>
        <v>0</v>
      </c>
      <c r="R389" s="49"/>
      <c r="S389" s="49"/>
      <c r="T389" s="45"/>
      <c r="U389" s="152">
        <f t="shared" si="113"/>
        <v>20</v>
      </c>
      <c r="V389" s="152">
        <f t="shared" si="114"/>
        <v>0</v>
      </c>
    </row>
    <row r="390" spans="1:22" s="5" customFormat="1" ht="88.5" customHeight="1">
      <c r="A390" s="179"/>
      <c r="B390" s="204"/>
      <c r="C390" s="67" t="s">
        <v>69</v>
      </c>
      <c r="D390" s="11" t="s">
        <v>68</v>
      </c>
      <c r="E390" s="11" t="s">
        <v>70</v>
      </c>
      <c r="F390" s="22" t="s">
        <v>594</v>
      </c>
      <c r="G390" s="11" t="s">
        <v>140</v>
      </c>
      <c r="H390" s="49"/>
      <c r="I390" s="49"/>
      <c r="J390" s="55">
        <v>0</v>
      </c>
      <c r="K390" s="55">
        <v>0</v>
      </c>
      <c r="L390" s="55">
        <v>0</v>
      </c>
      <c r="M390" s="55">
        <v>0</v>
      </c>
      <c r="N390" s="49">
        <v>0</v>
      </c>
      <c r="O390" s="49">
        <v>0</v>
      </c>
      <c r="P390" s="49">
        <v>20000</v>
      </c>
      <c r="Q390" s="49">
        <v>0</v>
      </c>
      <c r="R390" s="49"/>
      <c r="S390" s="49"/>
      <c r="T390" s="45"/>
      <c r="U390" s="152">
        <f t="shared" si="113"/>
        <v>20</v>
      </c>
      <c r="V390" s="152">
        <f t="shared" si="114"/>
        <v>0</v>
      </c>
    </row>
    <row r="391" spans="1:22" s="40" customFormat="1" ht="35.25" customHeight="1">
      <c r="A391" s="166" t="s">
        <v>630</v>
      </c>
      <c r="B391" s="166" t="s">
        <v>670</v>
      </c>
      <c r="C391" s="104" t="s">
        <v>34</v>
      </c>
      <c r="D391" s="7"/>
      <c r="E391" s="7"/>
      <c r="F391" s="7"/>
      <c r="G391" s="7"/>
      <c r="H391" s="61">
        <f>H395+H400+H403</f>
        <v>34741998</v>
      </c>
      <c r="I391" s="61">
        <f>I395+I400+I403</f>
        <v>34732611.939999998</v>
      </c>
      <c r="J391" s="61">
        <f t="shared" ref="J391" si="158">J395+J400+J403</f>
        <v>3573863.4</v>
      </c>
      <c r="K391" s="61">
        <f t="shared" ref="K391:M391" si="159">K395+K400+K403</f>
        <v>3573862.72</v>
      </c>
      <c r="L391" s="61">
        <f t="shared" ref="L391:S391" si="160">L395+L400+L403</f>
        <v>9657226.8000000007</v>
      </c>
      <c r="M391" s="61">
        <f t="shared" si="159"/>
        <v>9657226.120000001</v>
      </c>
      <c r="N391" s="61">
        <f t="shared" si="160"/>
        <v>38825118.600000001</v>
      </c>
      <c r="O391" s="61">
        <f t="shared" si="160"/>
        <v>37320744.920000002</v>
      </c>
      <c r="P391" s="61">
        <f t="shared" si="160"/>
        <v>55718556</v>
      </c>
      <c r="Q391" s="61">
        <f t="shared" si="160"/>
        <v>54956665.859999999</v>
      </c>
      <c r="R391" s="61">
        <f t="shared" si="160"/>
        <v>17497200</v>
      </c>
      <c r="S391" s="61">
        <f t="shared" si="160"/>
        <v>17497200</v>
      </c>
      <c r="T391" s="46"/>
      <c r="U391" s="9">
        <f t="shared" si="113"/>
        <v>55718.555999999997</v>
      </c>
      <c r="V391" s="9">
        <f t="shared" si="114"/>
        <v>54956.665860000001</v>
      </c>
    </row>
    <row r="392" spans="1:22" s="40" customFormat="1" ht="32.25" customHeight="1">
      <c r="A392" s="209"/>
      <c r="B392" s="209"/>
      <c r="C392" s="104" t="s">
        <v>45</v>
      </c>
      <c r="D392" s="14"/>
      <c r="E392" s="14"/>
      <c r="F392" s="14"/>
      <c r="G392" s="14"/>
      <c r="H392" s="62"/>
      <c r="I392" s="62"/>
      <c r="J392" s="62"/>
      <c r="K392" s="62"/>
      <c r="L392" s="62"/>
      <c r="M392" s="62"/>
      <c r="N392" s="62"/>
      <c r="O392" s="62"/>
      <c r="P392" s="62"/>
      <c r="Q392" s="62"/>
      <c r="R392" s="62"/>
      <c r="S392" s="62"/>
      <c r="T392" s="46"/>
      <c r="U392" s="8"/>
      <c r="V392" s="8"/>
    </row>
    <row r="393" spans="1:22" s="40" customFormat="1" ht="50.25" customHeight="1">
      <c r="A393" s="209"/>
      <c r="B393" s="209"/>
      <c r="C393" s="104" t="s">
        <v>67</v>
      </c>
      <c r="D393" s="14" t="s">
        <v>68</v>
      </c>
      <c r="E393" s="14"/>
      <c r="F393" s="14"/>
      <c r="G393" s="14"/>
      <c r="H393" s="62">
        <f>H398+H401+H405+H407</f>
        <v>17920450</v>
      </c>
      <c r="I393" s="62">
        <f>I398+I401+I405+I407</f>
        <v>17911063.939999998</v>
      </c>
      <c r="J393" s="62">
        <f>J395++J400+J403</f>
        <v>3573863.4</v>
      </c>
      <c r="K393" s="62">
        <f t="shared" ref="K393:Q393" si="161">K395++K400+K403</f>
        <v>3573862.72</v>
      </c>
      <c r="L393" s="62">
        <f t="shared" si="161"/>
        <v>9657226.8000000007</v>
      </c>
      <c r="M393" s="62">
        <f t="shared" si="161"/>
        <v>9657226.120000001</v>
      </c>
      <c r="N393" s="62">
        <f t="shared" si="161"/>
        <v>38825118.600000001</v>
      </c>
      <c r="O393" s="62">
        <f t="shared" si="161"/>
        <v>37320744.920000002</v>
      </c>
      <c r="P393" s="62">
        <f t="shared" si="161"/>
        <v>55718556</v>
      </c>
      <c r="Q393" s="62">
        <f t="shared" si="161"/>
        <v>54956665.859999999</v>
      </c>
      <c r="R393" s="62">
        <f>R398+R401+R405+R407+R402</f>
        <v>17497200</v>
      </c>
      <c r="S393" s="62">
        <f>S398+S401+S405+S407+S402</f>
        <v>17497200</v>
      </c>
      <c r="T393" s="46"/>
      <c r="U393" s="8">
        <f t="shared" ref="U393:U456" si="162">P393/1000</f>
        <v>55718.555999999997</v>
      </c>
      <c r="V393" s="8">
        <f t="shared" ref="V393:V456" si="163">Q393/1000</f>
        <v>54956.665860000001</v>
      </c>
    </row>
    <row r="394" spans="1:22" s="40" customFormat="1" ht="69" customHeight="1">
      <c r="A394" s="210"/>
      <c r="B394" s="210"/>
      <c r="C394" s="104" t="s">
        <v>90</v>
      </c>
      <c r="D394" s="14" t="s">
        <v>36</v>
      </c>
      <c r="E394" s="7"/>
      <c r="F394" s="7"/>
      <c r="G394" s="7"/>
      <c r="H394" s="62">
        <f>H405+H407+H408+H409+G394</f>
        <v>89428</v>
      </c>
      <c r="I394" s="62">
        <f t="shared" ref="I394:Q394" si="164">I405+I407+I408+I409</f>
        <v>80428</v>
      </c>
      <c r="J394" s="62">
        <f t="shared" si="164"/>
        <v>0</v>
      </c>
      <c r="K394" s="62">
        <f t="shared" si="164"/>
        <v>0</v>
      </c>
      <c r="L394" s="62">
        <f t="shared" si="164"/>
        <v>0</v>
      </c>
      <c r="M394" s="62">
        <f t="shared" si="164"/>
        <v>0</v>
      </c>
      <c r="N394" s="62">
        <f t="shared" si="164"/>
        <v>0</v>
      </c>
      <c r="O394" s="62">
        <f t="shared" si="164"/>
        <v>0</v>
      </c>
      <c r="P394" s="62">
        <f t="shared" si="164"/>
        <v>0</v>
      </c>
      <c r="Q394" s="62">
        <f t="shared" si="164"/>
        <v>0</v>
      </c>
      <c r="R394" s="62">
        <f>R405+R407+R408+R409</f>
        <v>0</v>
      </c>
      <c r="S394" s="62">
        <f>S405+S407+S408+S409</f>
        <v>0</v>
      </c>
      <c r="T394" s="46"/>
      <c r="U394" s="8">
        <f t="shared" si="162"/>
        <v>0</v>
      </c>
      <c r="V394" s="8">
        <f t="shared" si="163"/>
        <v>0</v>
      </c>
    </row>
    <row r="395" spans="1:22" s="5" customFormat="1" ht="26.4">
      <c r="A395" s="156" t="s">
        <v>91</v>
      </c>
      <c r="B395" s="2"/>
      <c r="C395" s="2" t="s">
        <v>34</v>
      </c>
      <c r="D395" s="11"/>
      <c r="E395" s="12"/>
      <c r="F395" s="12"/>
      <c r="G395" s="12"/>
      <c r="H395" s="49">
        <f>H396</f>
        <v>20773770</v>
      </c>
      <c r="I395" s="49">
        <f>I396</f>
        <v>20773770</v>
      </c>
      <c r="J395" s="55">
        <f t="shared" ref="J395:S395" si="165">J396</f>
        <v>0</v>
      </c>
      <c r="K395" s="55">
        <f t="shared" si="165"/>
        <v>0</v>
      </c>
      <c r="L395" s="55">
        <f t="shared" si="165"/>
        <v>2035327</v>
      </c>
      <c r="M395" s="55">
        <f t="shared" si="165"/>
        <v>2035327</v>
      </c>
      <c r="N395" s="49">
        <f t="shared" si="165"/>
        <v>28539700</v>
      </c>
      <c r="O395" s="49">
        <f t="shared" si="165"/>
        <v>27035327</v>
      </c>
      <c r="P395" s="49">
        <f t="shared" si="165"/>
        <v>38539700</v>
      </c>
      <c r="Q395" s="49">
        <f t="shared" si="165"/>
        <v>38539700</v>
      </c>
      <c r="R395" s="49">
        <f t="shared" si="165"/>
        <v>0</v>
      </c>
      <c r="S395" s="49">
        <f t="shared" si="165"/>
        <v>0</v>
      </c>
      <c r="T395" s="45"/>
      <c r="U395" s="152">
        <f t="shared" si="162"/>
        <v>38539.699999999997</v>
      </c>
      <c r="V395" s="152">
        <f t="shared" si="163"/>
        <v>38539.699999999997</v>
      </c>
    </row>
    <row r="396" spans="1:22" s="5" customFormat="1" ht="26.4">
      <c r="A396" s="156"/>
      <c r="B396" s="2"/>
      <c r="C396" s="2" t="s">
        <v>45</v>
      </c>
      <c r="D396" s="11"/>
      <c r="E396" s="11"/>
      <c r="F396" s="11"/>
      <c r="G396" s="11"/>
      <c r="H396" s="49">
        <f>H397+H398+H399</f>
        <v>20773770</v>
      </c>
      <c r="I396" s="49">
        <f t="shared" ref="I396:Q396" si="166">I397+I398+I399</f>
        <v>20773770</v>
      </c>
      <c r="J396" s="13">
        <f t="shared" si="166"/>
        <v>0</v>
      </c>
      <c r="K396" s="13">
        <f t="shared" si="166"/>
        <v>0</v>
      </c>
      <c r="L396" s="13">
        <f t="shared" si="166"/>
        <v>2035327</v>
      </c>
      <c r="M396" s="13">
        <f t="shared" si="166"/>
        <v>2035327</v>
      </c>
      <c r="N396" s="13">
        <f t="shared" si="166"/>
        <v>28539700</v>
      </c>
      <c r="O396" s="13">
        <f t="shared" si="166"/>
        <v>27035327</v>
      </c>
      <c r="P396" s="13">
        <f t="shared" si="166"/>
        <v>38539700</v>
      </c>
      <c r="Q396" s="13">
        <f t="shared" si="166"/>
        <v>38539700</v>
      </c>
      <c r="R396" s="49">
        <f t="shared" ref="R396:S396" si="167">R398+R399</f>
        <v>0</v>
      </c>
      <c r="S396" s="49">
        <f t="shared" si="167"/>
        <v>0</v>
      </c>
      <c r="T396" s="45"/>
      <c r="U396" s="152">
        <f t="shared" si="162"/>
        <v>38539.699999999997</v>
      </c>
      <c r="V396" s="152">
        <f t="shared" si="163"/>
        <v>38539.699999999997</v>
      </c>
    </row>
    <row r="397" spans="1:22" s="5" customFormat="1" ht="78.75" customHeight="1">
      <c r="A397" s="156"/>
      <c r="B397" s="67" t="s">
        <v>596</v>
      </c>
      <c r="C397" s="67" t="s">
        <v>67</v>
      </c>
      <c r="D397" s="11" t="s">
        <v>68</v>
      </c>
      <c r="E397" s="11" t="s">
        <v>93</v>
      </c>
      <c r="F397" s="11" t="s">
        <v>595</v>
      </c>
      <c r="G397" s="11" t="s">
        <v>144</v>
      </c>
      <c r="H397" s="49"/>
      <c r="I397" s="49"/>
      <c r="J397" s="55">
        <v>0</v>
      </c>
      <c r="K397" s="55">
        <v>0</v>
      </c>
      <c r="L397" s="55">
        <v>0</v>
      </c>
      <c r="M397" s="55">
        <v>0</v>
      </c>
      <c r="N397" s="49">
        <v>25000000</v>
      </c>
      <c r="O397" s="49">
        <v>25000000</v>
      </c>
      <c r="P397" s="49">
        <v>35000000</v>
      </c>
      <c r="Q397" s="49">
        <v>35000000</v>
      </c>
      <c r="R397" s="49"/>
      <c r="S397" s="49"/>
      <c r="T397" s="45"/>
      <c r="U397" s="152">
        <f t="shared" si="162"/>
        <v>35000</v>
      </c>
      <c r="V397" s="152">
        <f t="shared" si="163"/>
        <v>35000</v>
      </c>
    </row>
    <row r="398" spans="1:22" s="5" customFormat="1" ht="52.5" customHeight="1">
      <c r="A398" s="156"/>
      <c r="B398" s="2" t="s">
        <v>92</v>
      </c>
      <c r="C398" s="2" t="s">
        <v>67</v>
      </c>
      <c r="D398" s="11" t="s">
        <v>68</v>
      </c>
      <c r="E398" s="11" t="s">
        <v>93</v>
      </c>
      <c r="F398" s="11" t="s">
        <v>442</v>
      </c>
      <c r="G398" s="11" t="s">
        <v>144</v>
      </c>
      <c r="H398" s="49">
        <v>4170970</v>
      </c>
      <c r="I398" s="49">
        <v>4170970</v>
      </c>
      <c r="J398" s="55">
        <v>0</v>
      </c>
      <c r="K398" s="55">
        <v>0</v>
      </c>
      <c r="L398" s="55">
        <v>2035327</v>
      </c>
      <c r="M398" s="55">
        <v>2035327</v>
      </c>
      <c r="N398" s="49">
        <v>3539700</v>
      </c>
      <c r="O398" s="49">
        <v>2035327</v>
      </c>
      <c r="P398" s="49">
        <v>3539700</v>
      </c>
      <c r="Q398" s="49">
        <v>3539700</v>
      </c>
      <c r="R398" s="49"/>
      <c r="S398" s="49"/>
      <c r="T398" s="45"/>
      <c r="U398" s="152">
        <f t="shared" si="162"/>
        <v>3539.7</v>
      </c>
      <c r="V398" s="152">
        <f t="shared" si="163"/>
        <v>3539.7</v>
      </c>
    </row>
    <row r="399" spans="1:22" s="5" customFormat="1" ht="77.25" customHeight="1">
      <c r="A399" s="156"/>
      <c r="B399" s="24" t="s">
        <v>443</v>
      </c>
      <c r="C399" s="24" t="s">
        <v>67</v>
      </c>
      <c r="D399" s="11" t="s">
        <v>68</v>
      </c>
      <c r="E399" s="11" t="s">
        <v>93</v>
      </c>
      <c r="F399" s="11" t="s">
        <v>444</v>
      </c>
      <c r="G399" s="11" t="s">
        <v>144</v>
      </c>
      <c r="H399" s="49">
        <v>16602800</v>
      </c>
      <c r="I399" s="49">
        <v>16602800</v>
      </c>
      <c r="J399" s="55"/>
      <c r="K399" s="55"/>
      <c r="L399" s="55"/>
      <c r="M399" s="55"/>
      <c r="N399" s="49"/>
      <c r="O399" s="49"/>
      <c r="P399" s="49"/>
      <c r="Q399" s="49"/>
      <c r="R399" s="49"/>
      <c r="S399" s="49"/>
      <c r="T399" s="45"/>
      <c r="U399" s="152"/>
      <c r="V399" s="152"/>
    </row>
    <row r="400" spans="1:22" s="5" customFormat="1" ht="42" customHeight="1">
      <c r="A400" s="160" t="s">
        <v>94</v>
      </c>
      <c r="B400" s="156" t="s">
        <v>95</v>
      </c>
      <c r="C400" s="2" t="s">
        <v>34</v>
      </c>
      <c r="D400" s="11"/>
      <c r="E400" s="12"/>
      <c r="F400" s="12"/>
      <c r="G400" s="12"/>
      <c r="H400" s="49">
        <f>H401</f>
        <v>13661000</v>
      </c>
      <c r="I400" s="49">
        <f t="shared" ref="I400:Q400" si="168">I401+I402</f>
        <v>13660613.939999999</v>
      </c>
      <c r="J400" s="49">
        <f t="shared" si="168"/>
        <v>3573863.4</v>
      </c>
      <c r="K400" s="49">
        <f t="shared" si="168"/>
        <v>3573862.72</v>
      </c>
      <c r="L400" s="49">
        <f t="shared" si="168"/>
        <v>7621899.7999999998</v>
      </c>
      <c r="M400" s="49">
        <f t="shared" si="168"/>
        <v>7621899.1200000001</v>
      </c>
      <c r="N400" s="49">
        <f t="shared" si="168"/>
        <v>10285418.6</v>
      </c>
      <c r="O400" s="49">
        <f t="shared" si="168"/>
        <v>10285417.92</v>
      </c>
      <c r="P400" s="49">
        <f t="shared" si="168"/>
        <v>16961056</v>
      </c>
      <c r="Q400" s="49">
        <f t="shared" si="168"/>
        <v>16199165.859999999</v>
      </c>
      <c r="R400" s="49">
        <f>R401+R402</f>
        <v>17497200</v>
      </c>
      <c r="S400" s="49">
        <f>S401+S402</f>
        <v>17497200</v>
      </c>
      <c r="T400" s="45"/>
      <c r="U400" s="152">
        <f t="shared" si="162"/>
        <v>16961.056</v>
      </c>
      <c r="V400" s="152">
        <f t="shared" si="163"/>
        <v>16199.165859999999</v>
      </c>
    </row>
    <row r="401" spans="1:22" s="5" customFormat="1" ht="62.25" customHeight="1">
      <c r="A401" s="211"/>
      <c r="B401" s="156"/>
      <c r="C401" s="2" t="s">
        <v>69</v>
      </c>
      <c r="D401" s="11" t="s">
        <v>68</v>
      </c>
      <c r="E401" s="12" t="s">
        <v>96</v>
      </c>
      <c r="F401" s="12" t="s">
        <v>238</v>
      </c>
      <c r="G401" s="12" t="s">
        <v>407</v>
      </c>
      <c r="H401" s="49">
        <v>13661000</v>
      </c>
      <c r="I401" s="49">
        <v>13660613.939999999</v>
      </c>
      <c r="J401" s="55">
        <v>3564263.4</v>
      </c>
      <c r="K401" s="55">
        <v>3564262.72</v>
      </c>
      <c r="L401" s="55">
        <v>7612299.7999999998</v>
      </c>
      <c r="M401" s="55">
        <v>7612299.1200000001</v>
      </c>
      <c r="N401" s="49">
        <v>10275818.6</v>
      </c>
      <c r="O401" s="49">
        <v>10275817.92</v>
      </c>
      <c r="P401" s="49">
        <v>16951456</v>
      </c>
      <c r="Q401" s="49">
        <v>16189565.859999999</v>
      </c>
      <c r="R401" s="49">
        <v>17472000</v>
      </c>
      <c r="S401" s="49">
        <v>17472000</v>
      </c>
      <c r="T401" s="45"/>
      <c r="U401" s="152">
        <f t="shared" si="162"/>
        <v>16951.455999999998</v>
      </c>
      <c r="V401" s="152">
        <f t="shared" si="163"/>
        <v>16189.565859999999</v>
      </c>
    </row>
    <row r="402" spans="1:22" s="5" customFormat="1" ht="87" customHeight="1">
      <c r="A402" s="204"/>
      <c r="B402" s="67" t="s">
        <v>597</v>
      </c>
      <c r="C402" s="67" t="s">
        <v>69</v>
      </c>
      <c r="D402" s="11" t="s">
        <v>68</v>
      </c>
      <c r="E402" s="12" t="s">
        <v>96</v>
      </c>
      <c r="F402" s="12" t="s">
        <v>598</v>
      </c>
      <c r="G402" s="12" t="s">
        <v>140</v>
      </c>
      <c r="H402" s="49"/>
      <c r="I402" s="49"/>
      <c r="J402" s="55">
        <v>9600</v>
      </c>
      <c r="K402" s="55">
        <v>9600</v>
      </c>
      <c r="L402" s="55">
        <v>9600</v>
      </c>
      <c r="M402" s="55">
        <v>9600</v>
      </c>
      <c r="N402" s="49">
        <v>9600</v>
      </c>
      <c r="O402" s="49">
        <v>9600</v>
      </c>
      <c r="P402" s="49">
        <v>9600</v>
      </c>
      <c r="Q402" s="49">
        <v>9600</v>
      </c>
      <c r="R402" s="49">
        <v>25200</v>
      </c>
      <c r="S402" s="49">
        <v>25200</v>
      </c>
      <c r="T402" s="45"/>
      <c r="U402" s="152">
        <f t="shared" si="162"/>
        <v>9.6</v>
      </c>
      <c r="V402" s="152">
        <f t="shared" si="163"/>
        <v>9.6</v>
      </c>
    </row>
    <row r="403" spans="1:22" s="5" customFormat="1" ht="29.25" customHeight="1">
      <c r="A403" s="177" t="s">
        <v>599</v>
      </c>
      <c r="B403" s="34"/>
      <c r="C403" s="2" t="s">
        <v>34</v>
      </c>
      <c r="D403" s="11"/>
      <c r="E403" s="11"/>
      <c r="F403" s="11"/>
      <c r="G403" s="11"/>
      <c r="H403" s="49">
        <f t="shared" ref="H403:Q403" si="169">H405+H406+H407+H408+H409</f>
        <v>307228</v>
      </c>
      <c r="I403" s="49">
        <f t="shared" si="169"/>
        <v>298228</v>
      </c>
      <c r="J403" s="55">
        <f t="shared" si="169"/>
        <v>0</v>
      </c>
      <c r="K403" s="55">
        <f t="shared" si="169"/>
        <v>0</v>
      </c>
      <c r="L403" s="55">
        <f t="shared" si="169"/>
        <v>0</v>
      </c>
      <c r="M403" s="55">
        <f t="shared" si="169"/>
        <v>0</v>
      </c>
      <c r="N403" s="49">
        <f t="shared" si="169"/>
        <v>0</v>
      </c>
      <c r="O403" s="49">
        <f t="shared" si="169"/>
        <v>0</v>
      </c>
      <c r="P403" s="49">
        <f t="shared" si="169"/>
        <v>217800</v>
      </c>
      <c r="Q403" s="49">
        <f t="shared" si="169"/>
        <v>217800</v>
      </c>
      <c r="R403" s="49">
        <f>R405+R406+R407+R408+R409</f>
        <v>0</v>
      </c>
      <c r="S403" s="49">
        <f>S405+S406+S407+S408+S409</f>
        <v>0</v>
      </c>
      <c r="T403" s="45"/>
      <c r="U403" s="152">
        <f t="shared" si="162"/>
        <v>217.8</v>
      </c>
      <c r="V403" s="152">
        <f t="shared" si="163"/>
        <v>217.8</v>
      </c>
    </row>
    <row r="404" spans="1:22" s="5" customFormat="1" ht="24.75" customHeight="1">
      <c r="A404" s="205"/>
      <c r="B404" s="34"/>
      <c r="C404" s="2" t="s">
        <v>55</v>
      </c>
      <c r="D404" s="11"/>
      <c r="E404" s="11"/>
      <c r="F404" s="11"/>
      <c r="G404" s="11"/>
      <c r="H404" s="49"/>
      <c r="I404" s="49"/>
      <c r="J404" s="55"/>
      <c r="K404" s="55"/>
      <c r="L404" s="55"/>
      <c r="M404" s="55"/>
      <c r="N404" s="49"/>
      <c r="O404" s="49"/>
      <c r="P404" s="49"/>
      <c r="Q404" s="49"/>
      <c r="R404" s="49"/>
      <c r="S404" s="49"/>
      <c r="T404" s="45"/>
      <c r="U404" s="152"/>
      <c r="V404" s="152"/>
    </row>
    <row r="405" spans="1:22" s="5" customFormat="1" ht="114.75" customHeight="1">
      <c r="A405" s="205"/>
      <c r="B405" s="72" t="s">
        <v>445</v>
      </c>
      <c r="C405" s="36" t="s">
        <v>90</v>
      </c>
      <c r="D405" s="11" t="s">
        <v>36</v>
      </c>
      <c r="E405" s="12" t="s">
        <v>39</v>
      </c>
      <c r="F405" s="12" t="s">
        <v>265</v>
      </c>
      <c r="G405" s="12" t="s">
        <v>139</v>
      </c>
      <c r="H405" s="49">
        <v>9480</v>
      </c>
      <c r="I405" s="49">
        <v>9480</v>
      </c>
      <c r="J405" s="55"/>
      <c r="K405" s="55"/>
      <c r="L405" s="55"/>
      <c r="M405" s="55"/>
      <c r="N405" s="49"/>
      <c r="O405" s="49"/>
      <c r="P405" s="49"/>
      <c r="Q405" s="49"/>
      <c r="R405" s="49"/>
      <c r="S405" s="49"/>
      <c r="T405" s="45"/>
      <c r="U405" s="152"/>
      <c r="V405" s="152"/>
    </row>
    <row r="406" spans="1:22" s="5" customFormat="1" ht="90.75" customHeight="1">
      <c r="A406" s="205"/>
      <c r="B406" s="28" t="s">
        <v>446</v>
      </c>
      <c r="C406" s="34" t="s">
        <v>67</v>
      </c>
      <c r="D406" s="11" t="s">
        <v>68</v>
      </c>
      <c r="E406" s="12" t="s">
        <v>93</v>
      </c>
      <c r="F406" s="12" t="s">
        <v>447</v>
      </c>
      <c r="G406" s="12" t="s">
        <v>144</v>
      </c>
      <c r="H406" s="49">
        <v>217800</v>
      </c>
      <c r="I406" s="49">
        <v>217800</v>
      </c>
      <c r="J406" s="55">
        <v>0</v>
      </c>
      <c r="K406" s="55">
        <v>0</v>
      </c>
      <c r="L406" s="55">
        <v>0</v>
      </c>
      <c r="M406" s="55">
        <v>0</v>
      </c>
      <c r="N406" s="49">
        <v>0</v>
      </c>
      <c r="O406" s="49">
        <v>0</v>
      </c>
      <c r="P406" s="49">
        <v>217800</v>
      </c>
      <c r="Q406" s="49">
        <v>217800</v>
      </c>
      <c r="R406" s="49"/>
      <c r="S406" s="49"/>
      <c r="T406" s="45"/>
      <c r="U406" s="152">
        <f t="shared" si="162"/>
        <v>217.8</v>
      </c>
      <c r="V406" s="152">
        <f t="shared" si="163"/>
        <v>217.8</v>
      </c>
    </row>
    <row r="407" spans="1:22" s="5" customFormat="1" ht="55.5" customHeight="1">
      <c r="A407" s="205"/>
      <c r="B407" s="19" t="s">
        <v>448</v>
      </c>
      <c r="C407" s="36" t="s">
        <v>90</v>
      </c>
      <c r="D407" s="11" t="s">
        <v>36</v>
      </c>
      <c r="E407" s="12" t="s">
        <v>97</v>
      </c>
      <c r="F407" s="12" t="s">
        <v>239</v>
      </c>
      <c r="G407" s="12" t="s">
        <v>135</v>
      </c>
      <c r="H407" s="49">
        <v>79000</v>
      </c>
      <c r="I407" s="49">
        <v>70000</v>
      </c>
      <c r="J407" s="55"/>
      <c r="K407" s="55"/>
      <c r="L407" s="55"/>
      <c r="M407" s="55"/>
      <c r="N407" s="49"/>
      <c r="O407" s="49"/>
      <c r="P407" s="49"/>
      <c r="Q407" s="49"/>
      <c r="R407" s="49"/>
      <c r="S407" s="49"/>
      <c r="T407" s="45"/>
      <c r="U407" s="152"/>
      <c r="V407" s="152"/>
    </row>
    <row r="408" spans="1:22" s="5" customFormat="1" ht="36" customHeight="1">
      <c r="A408" s="205"/>
      <c r="B408" s="177" t="s">
        <v>449</v>
      </c>
      <c r="C408" s="160" t="s">
        <v>90</v>
      </c>
      <c r="D408" s="11" t="s">
        <v>36</v>
      </c>
      <c r="E408" s="11" t="s">
        <v>39</v>
      </c>
      <c r="F408" s="11" t="s">
        <v>239</v>
      </c>
      <c r="G408" s="11" t="s">
        <v>135</v>
      </c>
      <c r="H408" s="49">
        <v>898</v>
      </c>
      <c r="I408" s="49">
        <v>898</v>
      </c>
      <c r="J408" s="55"/>
      <c r="K408" s="55"/>
      <c r="L408" s="55"/>
      <c r="M408" s="55"/>
      <c r="N408" s="49"/>
      <c r="O408" s="49"/>
      <c r="P408" s="49"/>
      <c r="Q408" s="49"/>
      <c r="R408" s="49"/>
      <c r="S408" s="49"/>
      <c r="T408" s="45"/>
      <c r="U408" s="152"/>
      <c r="V408" s="152"/>
    </row>
    <row r="409" spans="1:22" s="5" customFormat="1" ht="77.25" customHeight="1">
      <c r="A409" s="208"/>
      <c r="B409" s="208"/>
      <c r="C409" s="204"/>
      <c r="D409" s="11" t="s">
        <v>36</v>
      </c>
      <c r="E409" s="11" t="s">
        <v>39</v>
      </c>
      <c r="F409" s="11" t="s">
        <v>239</v>
      </c>
      <c r="G409" s="11" t="s">
        <v>138</v>
      </c>
      <c r="H409" s="49">
        <v>50</v>
      </c>
      <c r="I409" s="49">
        <v>50</v>
      </c>
      <c r="J409" s="55"/>
      <c r="K409" s="55"/>
      <c r="L409" s="55"/>
      <c r="M409" s="55"/>
      <c r="N409" s="49"/>
      <c r="O409" s="49"/>
      <c r="P409" s="49"/>
      <c r="Q409" s="49"/>
      <c r="R409" s="49"/>
      <c r="S409" s="49"/>
      <c r="T409" s="45"/>
      <c r="U409" s="152"/>
      <c r="V409" s="152"/>
    </row>
    <row r="410" spans="1:22" s="40" customFormat="1" ht="33.75" customHeight="1">
      <c r="A410" s="154" t="s">
        <v>630</v>
      </c>
      <c r="B410" s="154" t="s">
        <v>671</v>
      </c>
      <c r="C410" s="104" t="s">
        <v>34</v>
      </c>
      <c r="D410" s="7"/>
      <c r="E410" s="7"/>
      <c r="F410" s="7"/>
      <c r="G410" s="7"/>
      <c r="H410" s="61">
        <f>H412</f>
        <v>248104184</v>
      </c>
      <c r="I410" s="61">
        <f>I412</f>
        <v>211905298.51999998</v>
      </c>
      <c r="J410" s="61">
        <f t="shared" ref="J410" si="170">J412</f>
        <v>16540000</v>
      </c>
      <c r="K410" s="61">
        <f t="shared" ref="K410:M410" si="171">K412</f>
        <v>16540000</v>
      </c>
      <c r="L410" s="61">
        <f t="shared" ref="L410:S410" si="172">L412</f>
        <v>75317277</v>
      </c>
      <c r="M410" s="61">
        <f t="shared" si="171"/>
        <v>75317277</v>
      </c>
      <c r="N410" s="61">
        <f t="shared" si="172"/>
        <v>77099077</v>
      </c>
      <c r="O410" s="61">
        <f t="shared" si="172"/>
        <v>77099077</v>
      </c>
      <c r="P410" s="61">
        <f t="shared" si="172"/>
        <v>87477509</v>
      </c>
      <c r="Q410" s="61">
        <f t="shared" si="172"/>
        <v>85361157.760000005</v>
      </c>
      <c r="R410" s="61">
        <f t="shared" si="172"/>
        <v>232869000</v>
      </c>
      <c r="S410" s="61">
        <f t="shared" si="172"/>
        <v>232869000</v>
      </c>
      <c r="T410" s="46"/>
      <c r="U410" s="9">
        <f t="shared" si="162"/>
        <v>87477.509000000005</v>
      </c>
      <c r="V410" s="9">
        <f t="shared" si="163"/>
        <v>85361.157760000002</v>
      </c>
    </row>
    <row r="411" spans="1:22" s="40" customFormat="1" ht="33.75" customHeight="1">
      <c r="A411" s="154"/>
      <c r="B411" s="154"/>
      <c r="C411" s="104" t="s">
        <v>55</v>
      </c>
      <c r="D411" s="7"/>
      <c r="E411" s="7"/>
      <c r="F411" s="7"/>
      <c r="G411" s="7"/>
      <c r="H411" s="62"/>
      <c r="I411" s="62"/>
      <c r="J411" s="62"/>
      <c r="K411" s="62"/>
      <c r="L411" s="62"/>
      <c r="M411" s="62"/>
      <c r="N411" s="62"/>
      <c r="O411" s="62"/>
      <c r="P411" s="62"/>
      <c r="Q411" s="62"/>
      <c r="R411" s="62"/>
      <c r="S411" s="62"/>
      <c r="T411" s="46"/>
      <c r="U411" s="8"/>
      <c r="V411" s="8"/>
    </row>
    <row r="412" spans="1:22" s="40" customFormat="1" ht="45.75" customHeight="1">
      <c r="A412" s="154"/>
      <c r="B412" s="154"/>
      <c r="C412" s="104" t="s">
        <v>67</v>
      </c>
      <c r="D412" s="14" t="s">
        <v>68</v>
      </c>
      <c r="E412" s="7"/>
      <c r="F412" s="7"/>
      <c r="G412" s="7"/>
      <c r="H412" s="62">
        <f t="shared" ref="H412:Q412" si="173">H413+H421</f>
        <v>248104184</v>
      </c>
      <c r="I412" s="62">
        <f t="shared" si="173"/>
        <v>211905298.51999998</v>
      </c>
      <c r="J412" s="62">
        <f t="shared" si="173"/>
        <v>16540000</v>
      </c>
      <c r="K412" s="62">
        <f t="shared" si="173"/>
        <v>16540000</v>
      </c>
      <c r="L412" s="62">
        <f t="shared" si="173"/>
        <v>75317277</v>
      </c>
      <c r="M412" s="62">
        <f t="shared" si="173"/>
        <v>75317277</v>
      </c>
      <c r="N412" s="62">
        <f t="shared" si="173"/>
        <v>77099077</v>
      </c>
      <c r="O412" s="62">
        <f t="shared" si="173"/>
        <v>77099077</v>
      </c>
      <c r="P412" s="62">
        <f t="shared" si="173"/>
        <v>87477509</v>
      </c>
      <c r="Q412" s="62">
        <f t="shared" si="173"/>
        <v>85361157.760000005</v>
      </c>
      <c r="R412" s="62">
        <f>R413+R421</f>
        <v>232869000</v>
      </c>
      <c r="S412" s="62">
        <f>S413+S421</f>
        <v>232869000</v>
      </c>
      <c r="T412" s="46"/>
      <c r="U412" s="8">
        <f t="shared" si="162"/>
        <v>87477.509000000005</v>
      </c>
      <c r="V412" s="8">
        <f t="shared" si="163"/>
        <v>85361.157760000002</v>
      </c>
    </row>
    <row r="413" spans="1:22" s="5" customFormat="1" ht="12.75" customHeight="1">
      <c r="A413" s="160" t="s">
        <v>450</v>
      </c>
      <c r="B413" s="19"/>
      <c r="C413" s="2" t="s">
        <v>34</v>
      </c>
      <c r="D413" s="11"/>
      <c r="E413" s="12"/>
      <c r="F413" s="12"/>
      <c r="G413" s="12"/>
      <c r="H413" s="49">
        <f>H414+H416+H417+H418</f>
        <v>4294884</v>
      </c>
      <c r="I413" s="49">
        <f t="shared" ref="I413:Q413" si="174">I414+I416+I417+I418</f>
        <v>4294883.42</v>
      </c>
      <c r="J413" s="49">
        <f t="shared" si="174"/>
        <v>0</v>
      </c>
      <c r="K413" s="49">
        <f t="shared" si="174"/>
        <v>0</v>
      </c>
      <c r="L413" s="49">
        <f t="shared" si="174"/>
        <v>0</v>
      </c>
      <c r="M413" s="49">
        <f t="shared" si="174"/>
        <v>0</v>
      </c>
      <c r="N413" s="49">
        <f t="shared" si="174"/>
        <v>11800</v>
      </c>
      <c r="O413" s="49">
        <f t="shared" si="174"/>
        <v>11800</v>
      </c>
      <c r="P413" s="49">
        <f t="shared" si="174"/>
        <v>6576609</v>
      </c>
      <c r="Q413" s="49">
        <f t="shared" si="174"/>
        <v>5092880.7599999988</v>
      </c>
      <c r="R413" s="49">
        <f t="shared" ref="R413:S413" si="175">R414+R416</f>
        <v>130000</v>
      </c>
      <c r="S413" s="49">
        <f t="shared" si="175"/>
        <v>130000</v>
      </c>
      <c r="T413" s="45"/>
      <c r="U413" s="152">
        <f t="shared" si="162"/>
        <v>6576.6090000000004</v>
      </c>
      <c r="V413" s="152">
        <f t="shared" si="163"/>
        <v>5092.8807599999991</v>
      </c>
    </row>
    <row r="414" spans="1:22" s="5" customFormat="1" ht="75.75" customHeight="1">
      <c r="A414" s="211"/>
      <c r="B414" s="217" t="s">
        <v>451</v>
      </c>
      <c r="C414" s="177" t="s">
        <v>69</v>
      </c>
      <c r="D414" s="11" t="s">
        <v>68</v>
      </c>
      <c r="E414" s="11" t="s">
        <v>99</v>
      </c>
      <c r="F414" s="22" t="s">
        <v>270</v>
      </c>
      <c r="G414" s="11" t="s">
        <v>142</v>
      </c>
      <c r="H414" s="49">
        <v>4200000</v>
      </c>
      <c r="I414" s="49">
        <v>4200000</v>
      </c>
      <c r="J414" s="55"/>
      <c r="K414" s="55"/>
      <c r="L414" s="55"/>
      <c r="M414" s="55"/>
      <c r="N414" s="49"/>
      <c r="O414" s="49"/>
      <c r="P414" s="49"/>
      <c r="Q414" s="49"/>
      <c r="R414" s="49"/>
      <c r="S414" s="49"/>
      <c r="T414" s="45"/>
      <c r="U414" s="152"/>
      <c r="V414" s="152"/>
    </row>
    <row r="415" spans="1:22" s="5" customFormat="1" ht="26.25" customHeight="1">
      <c r="A415" s="211"/>
      <c r="B415" s="217"/>
      <c r="C415" s="205"/>
      <c r="D415" s="11" t="s">
        <v>68</v>
      </c>
      <c r="E415" s="11" t="s">
        <v>99</v>
      </c>
      <c r="F415" s="11" t="s">
        <v>271</v>
      </c>
      <c r="G415" s="11" t="s">
        <v>161</v>
      </c>
      <c r="H415" s="49"/>
      <c r="I415" s="49"/>
      <c r="J415" s="55"/>
      <c r="K415" s="55"/>
      <c r="L415" s="55"/>
      <c r="M415" s="55"/>
      <c r="N415" s="49"/>
      <c r="O415" s="49"/>
      <c r="P415" s="49"/>
      <c r="Q415" s="49"/>
      <c r="R415" s="49"/>
      <c r="S415" s="49"/>
      <c r="T415" s="45"/>
      <c r="U415" s="152"/>
      <c r="V415" s="152"/>
    </row>
    <row r="416" spans="1:22" s="5" customFormat="1" ht="45.75" customHeight="1">
      <c r="A416" s="211"/>
      <c r="B416" s="160" t="s">
        <v>273</v>
      </c>
      <c r="C416" s="205"/>
      <c r="D416" s="11" t="s">
        <v>68</v>
      </c>
      <c r="E416" s="11" t="s">
        <v>99</v>
      </c>
      <c r="F416" s="22" t="s">
        <v>452</v>
      </c>
      <c r="G416" s="22" t="s">
        <v>660</v>
      </c>
      <c r="H416" s="49">
        <v>94884</v>
      </c>
      <c r="I416" s="49">
        <v>94883.42</v>
      </c>
      <c r="J416" s="55">
        <v>0</v>
      </c>
      <c r="K416" s="55">
        <v>0</v>
      </c>
      <c r="L416" s="55">
        <v>0</v>
      </c>
      <c r="M416" s="55">
        <v>0</v>
      </c>
      <c r="N416" s="49">
        <v>0</v>
      </c>
      <c r="O416" s="49">
        <v>0</v>
      </c>
      <c r="P416" s="49">
        <v>66735</v>
      </c>
      <c r="Q416" s="49">
        <v>62215.02</v>
      </c>
      <c r="R416" s="49">
        <v>130000</v>
      </c>
      <c r="S416" s="49">
        <v>130000</v>
      </c>
      <c r="T416" s="45"/>
      <c r="U416" s="152">
        <f t="shared" si="162"/>
        <v>66.734999999999999</v>
      </c>
      <c r="V416" s="152">
        <f t="shared" si="163"/>
        <v>62.215019999999996</v>
      </c>
    </row>
    <row r="417" spans="1:36" s="5" customFormat="1" ht="70.5" customHeight="1">
      <c r="A417" s="211"/>
      <c r="B417" s="204"/>
      <c r="C417" s="206"/>
      <c r="D417" s="11" t="s">
        <v>68</v>
      </c>
      <c r="E417" s="11" t="s">
        <v>602</v>
      </c>
      <c r="F417" s="22" t="s">
        <v>452</v>
      </c>
      <c r="G417" s="11" t="s">
        <v>272</v>
      </c>
      <c r="H417" s="49"/>
      <c r="I417" s="49"/>
      <c r="J417" s="55"/>
      <c r="K417" s="55"/>
      <c r="L417" s="55"/>
      <c r="M417" s="55"/>
      <c r="N417" s="49"/>
      <c r="O417" s="49"/>
      <c r="P417" s="49">
        <v>6000000</v>
      </c>
      <c r="Q417" s="49">
        <v>4520792.6399999997</v>
      </c>
      <c r="R417" s="49"/>
      <c r="S417" s="49"/>
      <c r="T417" s="45"/>
      <c r="U417" s="152">
        <f t="shared" si="162"/>
        <v>6000</v>
      </c>
      <c r="V417" s="152">
        <f t="shared" si="163"/>
        <v>4520.7926399999997</v>
      </c>
    </row>
    <row r="418" spans="1:36" s="5" customFormat="1" ht="39.75" customHeight="1">
      <c r="A418" s="203"/>
      <c r="B418" s="68" t="s">
        <v>601</v>
      </c>
      <c r="C418" s="74"/>
      <c r="D418" s="11" t="s">
        <v>68</v>
      </c>
      <c r="E418" s="11" t="s">
        <v>99</v>
      </c>
      <c r="F418" s="22" t="s">
        <v>600</v>
      </c>
      <c r="G418" s="11" t="s">
        <v>140</v>
      </c>
      <c r="H418" s="49"/>
      <c r="I418" s="49"/>
      <c r="J418" s="55">
        <v>0</v>
      </c>
      <c r="K418" s="55">
        <v>0</v>
      </c>
      <c r="L418" s="55">
        <v>0</v>
      </c>
      <c r="M418" s="55">
        <v>0</v>
      </c>
      <c r="N418" s="49">
        <v>11800</v>
      </c>
      <c r="O418" s="49">
        <v>11800</v>
      </c>
      <c r="P418" s="49">
        <v>509874</v>
      </c>
      <c r="Q418" s="49">
        <v>509873.1</v>
      </c>
      <c r="R418" s="49"/>
      <c r="S418" s="49"/>
      <c r="T418" s="45"/>
      <c r="U418" s="152">
        <f t="shared" si="162"/>
        <v>509.87400000000002</v>
      </c>
      <c r="V418" s="152">
        <f t="shared" si="163"/>
        <v>509.87309999999997</v>
      </c>
    </row>
    <row r="419" spans="1:36" s="5" customFormat="1" ht="26.25" customHeight="1">
      <c r="A419" s="177" t="s">
        <v>505</v>
      </c>
      <c r="B419" s="177" t="s">
        <v>453</v>
      </c>
      <c r="C419" s="2" t="s">
        <v>34</v>
      </c>
      <c r="D419" s="11"/>
      <c r="E419" s="11"/>
      <c r="F419" s="11"/>
      <c r="G419" s="11"/>
      <c r="H419" s="49">
        <f>H420</f>
        <v>243809300</v>
      </c>
      <c r="I419" s="49">
        <f>I420</f>
        <v>207610415.09999999</v>
      </c>
      <c r="J419" s="55">
        <f t="shared" ref="J419:S420" si="176">J420</f>
        <v>16540000</v>
      </c>
      <c r="K419" s="55">
        <f t="shared" si="176"/>
        <v>16540000</v>
      </c>
      <c r="L419" s="55">
        <f t="shared" si="176"/>
        <v>75317277</v>
      </c>
      <c r="M419" s="55">
        <f t="shared" si="176"/>
        <v>75317277</v>
      </c>
      <c r="N419" s="49">
        <f t="shared" si="176"/>
        <v>77087277</v>
      </c>
      <c r="O419" s="49">
        <f t="shared" si="176"/>
        <v>77087277</v>
      </c>
      <c r="P419" s="49">
        <f t="shared" si="176"/>
        <v>80900900</v>
      </c>
      <c r="Q419" s="49">
        <f t="shared" si="176"/>
        <v>80268277</v>
      </c>
      <c r="R419" s="49">
        <f t="shared" si="176"/>
        <v>232739000</v>
      </c>
      <c r="S419" s="49">
        <f t="shared" si="176"/>
        <v>232739000</v>
      </c>
      <c r="T419" s="45"/>
      <c r="U419" s="152">
        <f t="shared" si="162"/>
        <v>80900.899999999994</v>
      </c>
      <c r="V419" s="152">
        <f t="shared" si="163"/>
        <v>80268.277000000002</v>
      </c>
    </row>
    <row r="420" spans="1:36" s="5" customFormat="1" ht="27.75" customHeight="1">
      <c r="A420" s="205"/>
      <c r="B420" s="205"/>
      <c r="C420" s="20" t="s">
        <v>55</v>
      </c>
      <c r="D420" s="11"/>
      <c r="E420" s="11"/>
      <c r="F420" s="11"/>
      <c r="G420" s="11"/>
      <c r="H420" s="49">
        <f>H421</f>
        <v>243809300</v>
      </c>
      <c r="I420" s="49">
        <f>I421</f>
        <v>207610415.09999999</v>
      </c>
      <c r="J420" s="55">
        <f t="shared" si="176"/>
        <v>16540000</v>
      </c>
      <c r="K420" s="55">
        <f t="shared" si="176"/>
        <v>16540000</v>
      </c>
      <c r="L420" s="55">
        <f t="shared" si="176"/>
        <v>75317277</v>
      </c>
      <c r="M420" s="55">
        <f t="shared" si="176"/>
        <v>75317277</v>
      </c>
      <c r="N420" s="49">
        <f t="shared" si="176"/>
        <v>77087277</v>
      </c>
      <c r="O420" s="49">
        <f t="shared" si="176"/>
        <v>77087277</v>
      </c>
      <c r="P420" s="49">
        <f t="shared" si="176"/>
        <v>80900900</v>
      </c>
      <c r="Q420" s="49">
        <f t="shared" si="176"/>
        <v>80268277</v>
      </c>
      <c r="R420" s="49">
        <f t="shared" si="176"/>
        <v>232739000</v>
      </c>
      <c r="S420" s="49">
        <f t="shared" si="176"/>
        <v>232739000</v>
      </c>
      <c r="T420" s="45"/>
      <c r="U420" s="152">
        <f t="shared" si="162"/>
        <v>80900.899999999994</v>
      </c>
      <c r="V420" s="152">
        <f t="shared" si="163"/>
        <v>80268.277000000002</v>
      </c>
    </row>
    <row r="421" spans="1:36" s="5" customFormat="1" ht="29.25" customHeight="1">
      <c r="A421" s="205"/>
      <c r="B421" s="205"/>
      <c r="C421" s="20" t="s">
        <v>67</v>
      </c>
      <c r="D421" s="11" t="s">
        <v>68</v>
      </c>
      <c r="E421" s="12" t="s">
        <v>101</v>
      </c>
      <c r="F421" s="21" t="s">
        <v>454</v>
      </c>
      <c r="G421" s="12" t="s">
        <v>603</v>
      </c>
      <c r="H421" s="49">
        <v>243809300</v>
      </c>
      <c r="I421" s="49">
        <v>207610415.09999999</v>
      </c>
      <c r="J421" s="55">
        <v>16540000</v>
      </c>
      <c r="K421" s="55">
        <v>16540000</v>
      </c>
      <c r="L421" s="55">
        <v>75317277</v>
      </c>
      <c r="M421" s="55">
        <v>75317277</v>
      </c>
      <c r="N421" s="49">
        <v>77087277</v>
      </c>
      <c r="O421" s="49">
        <v>77087277</v>
      </c>
      <c r="P421" s="49">
        <v>80900900</v>
      </c>
      <c r="Q421" s="49">
        <v>80268277</v>
      </c>
      <c r="R421" s="49">
        <v>232739000</v>
      </c>
      <c r="S421" s="49">
        <v>232739000</v>
      </c>
      <c r="T421" s="45"/>
      <c r="U421" s="152">
        <f t="shared" si="162"/>
        <v>80900.899999999994</v>
      </c>
      <c r="V421" s="152">
        <f t="shared" si="163"/>
        <v>80268.277000000002</v>
      </c>
    </row>
    <row r="422" spans="1:36" s="40" customFormat="1" ht="16.5" customHeight="1">
      <c r="A422" s="199" t="s">
        <v>630</v>
      </c>
      <c r="B422" s="199" t="s">
        <v>672</v>
      </c>
      <c r="C422" s="104" t="s">
        <v>34</v>
      </c>
      <c r="D422" s="7"/>
      <c r="E422" s="7"/>
      <c r="F422" s="7"/>
      <c r="G422" s="7"/>
      <c r="H422" s="61">
        <f>H423+H424</f>
        <v>77681839</v>
      </c>
      <c r="I422" s="61">
        <f t="shared" ref="I422:S422" si="177">I423+I424</f>
        <v>77674156.780000001</v>
      </c>
      <c r="J422" s="61">
        <f>J423+J424</f>
        <v>17088523.899999999</v>
      </c>
      <c r="K422" s="61">
        <f t="shared" ref="K422:M422" si="178">K423+K424</f>
        <v>17029460.329999998</v>
      </c>
      <c r="L422" s="61">
        <f t="shared" si="177"/>
        <v>33395523.039999999</v>
      </c>
      <c r="M422" s="61">
        <f t="shared" si="178"/>
        <v>33355521.68</v>
      </c>
      <c r="N422" s="61">
        <f t="shared" si="177"/>
        <v>47287582.32</v>
      </c>
      <c r="O422" s="61">
        <f t="shared" si="177"/>
        <v>47244747.149999999</v>
      </c>
      <c r="P422" s="61">
        <f t="shared" si="177"/>
        <v>67294004.349999994</v>
      </c>
      <c r="Q422" s="61">
        <f t="shared" si="177"/>
        <v>67245482.170000002</v>
      </c>
      <c r="R422" s="61">
        <f t="shared" si="177"/>
        <v>65665952</v>
      </c>
      <c r="S422" s="61">
        <f t="shared" si="177"/>
        <v>65665952</v>
      </c>
      <c r="T422" s="46"/>
      <c r="U422" s="9">
        <f t="shared" si="162"/>
        <v>67294.004349999988</v>
      </c>
      <c r="V422" s="9">
        <f t="shared" si="163"/>
        <v>67245.482170000003</v>
      </c>
    </row>
    <row r="423" spans="1:36" s="40" customFormat="1" ht="75.75" customHeight="1">
      <c r="A423" s="200"/>
      <c r="B423" s="200"/>
      <c r="C423" s="104" t="s">
        <v>102</v>
      </c>
      <c r="D423" s="7" t="s">
        <v>106</v>
      </c>
      <c r="E423" s="7"/>
      <c r="F423" s="7"/>
      <c r="G423" s="7"/>
      <c r="H423" s="62">
        <f>H425</f>
        <v>73323193</v>
      </c>
      <c r="I423" s="62">
        <f>I425</f>
        <v>73323193</v>
      </c>
      <c r="J423" s="62">
        <f t="shared" ref="J423" si="179">J425</f>
        <v>15865274</v>
      </c>
      <c r="K423" s="62">
        <f t="shared" ref="K423:M423" si="180">K425</f>
        <v>15865274</v>
      </c>
      <c r="L423" s="62">
        <f t="shared" ref="L423:S423" si="181">L425</f>
        <v>30521912</v>
      </c>
      <c r="M423" s="62">
        <f t="shared" si="180"/>
        <v>30521912</v>
      </c>
      <c r="N423" s="62">
        <f t="shared" si="181"/>
        <v>42618999</v>
      </c>
      <c r="O423" s="62">
        <f t="shared" si="181"/>
        <v>42618999</v>
      </c>
      <c r="P423" s="62">
        <f t="shared" si="181"/>
        <v>60126622</v>
      </c>
      <c r="Q423" s="62">
        <f t="shared" si="181"/>
        <v>60126622</v>
      </c>
      <c r="R423" s="62">
        <f t="shared" si="181"/>
        <v>59015372</v>
      </c>
      <c r="S423" s="62">
        <f t="shared" si="181"/>
        <v>59015372</v>
      </c>
      <c r="T423" s="46"/>
      <c r="U423" s="8">
        <f t="shared" si="162"/>
        <v>60126.622000000003</v>
      </c>
      <c r="V423" s="8">
        <f t="shared" si="163"/>
        <v>60126.622000000003</v>
      </c>
    </row>
    <row r="424" spans="1:36" s="40" customFormat="1" ht="28.5" customHeight="1">
      <c r="A424" s="201"/>
      <c r="B424" s="201"/>
      <c r="C424" s="104" t="s">
        <v>67</v>
      </c>
      <c r="D424" s="7" t="s">
        <v>68</v>
      </c>
      <c r="E424" s="7"/>
      <c r="F424" s="7"/>
      <c r="G424" s="7"/>
      <c r="H424" s="62">
        <f>H434+H435</f>
        <v>4358646</v>
      </c>
      <c r="I424" s="62">
        <f>I434+I435</f>
        <v>4350963.78</v>
      </c>
      <c r="J424" s="62">
        <f t="shared" ref="J424:Q424" si="182">J434+J435+J432+J433</f>
        <v>1223249.8999999999</v>
      </c>
      <c r="K424" s="62">
        <f t="shared" si="182"/>
        <v>1164186.33</v>
      </c>
      <c r="L424" s="62">
        <f t="shared" si="182"/>
        <v>2873611.04</v>
      </c>
      <c r="M424" s="62">
        <f t="shared" si="182"/>
        <v>2833609.68</v>
      </c>
      <c r="N424" s="62">
        <f t="shared" si="182"/>
        <v>4668583.32</v>
      </c>
      <c r="O424" s="62">
        <f t="shared" si="182"/>
        <v>4625748.1500000004</v>
      </c>
      <c r="P424" s="62">
        <f t="shared" si="182"/>
        <v>7167382.3499999996</v>
      </c>
      <c r="Q424" s="62">
        <f t="shared" si="182"/>
        <v>7118860.1699999999</v>
      </c>
      <c r="R424" s="62">
        <f>R434+R435+R436+R437</f>
        <v>6650580</v>
      </c>
      <c r="S424" s="62">
        <f>S434+S435+S436+S437</f>
        <v>6650580</v>
      </c>
      <c r="T424" s="46"/>
      <c r="U424" s="8">
        <f t="shared" si="162"/>
        <v>7167.3823499999999</v>
      </c>
      <c r="V424" s="8">
        <f t="shared" si="163"/>
        <v>7118.8601699999999</v>
      </c>
    </row>
    <row r="425" spans="1:36" s="5" customFormat="1" ht="24.75" customHeight="1">
      <c r="A425" s="177" t="s">
        <v>103</v>
      </c>
      <c r="B425" s="2"/>
      <c r="C425" s="2" t="s">
        <v>34</v>
      </c>
      <c r="D425" s="11"/>
      <c r="E425" s="12"/>
      <c r="F425" s="12"/>
      <c r="G425" s="12"/>
      <c r="H425" s="49">
        <f>H426</f>
        <v>73323193</v>
      </c>
      <c r="I425" s="49">
        <f>I426</f>
        <v>73323193</v>
      </c>
      <c r="J425" s="55">
        <f t="shared" ref="J425:S425" si="183">J426</f>
        <v>15865274</v>
      </c>
      <c r="K425" s="55">
        <f t="shared" si="183"/>
        <v>15865274</v>
      </c>
      <c r="L425" s="55">
        <f t="shared" si="183"/>
        <v>30521912</v>
      </c>
      <c r="M425" s="55">
        <f t="shared" si="183"/>
        <v>30521912</v>
      </c>
      <c r="N425" s="49">
        <f t="shared" si="183"/>
        <v>42618999</v>
      </c>
      <c r="O425" s="49">
        <f t="shared" si="183"/>
        <v>42618999</v>
      </c>
      <c r="P425" s="49">
        <f t="shared" si="183"/>
        <v>60126622</v>
      </c>
      <c r="Q425" s="49">
        <f t="shared" si="183"/>
        <v>60126622</v>
      </c>
      <c r="R425" s="49">
        <f t="shared" si="183"/>
        <v>59015372</v>
      </c>
      <c r="S425" s="49">
        <f t="shared" si="183"/>
        <v>59015372</v>
      </c>
      <c r="T425" s="44"/>
      <c r="U425" s="152">
        <f t="shared" si="162"/>
        <v>60126.622000000003</v>
      </c>
      <c r="V425" s="152">
        <f t="shared" si="163"/>
        <v>60126.622000000003</v>
      </c>
      <c r="W425" s="40"/>
      <c r="X425" s="40"/>
      <c r="Y425" s="40"/>
      <c r="Z425" s="40"/>
      <c r="AA425" s="40"/>
      <c r="AB425" s="40"/>
      <c r="AC425" s="40"/>
      <c r="AD425" s="40"/>
      <c r="AE425" s="40"/>
      <c r="AF425" s="40"/>
      <c r="AG425" s="40"/>
      <c r="AH425" s="40"/>
      <c r="AI425" s="40"/>
      <c r="AJ425" s="40"/>
    </row>
    <row r="426" spans="1:36" s="5" customFormat="1" ht="26.4">
      <c r="A426" s="205"/>
      <c r="B426" s="2"/>
      <c r="C426" s="2" t="s">
        <v>55</v>
      </c>
      <c r="D426" s="11"/>
      <c r="E426" s="12"/>
      <c r="F426" s="12"/>
      <c r="G426" s="12"/>
      <c r="H426" s="49">
        <f>H427+H428+H429</f>
        <v>73323193</v>
      </c>
      <c r="I426" s="49">
        <f>I427+I428+I429</f>
        <v>73323193</v>
      </c>
      <c r="J426" s="55">
        <f t="shared" ref="J426" si="184">J427+J428+J429</f>
        <v>15865274</v>
      </c>
      <c r="K426" s="55">
        <f t="shared" ref="K426:M426" si="185">K427+K428+K429</f>
        <v>15865274</v>
      </c>
      <c r="L426" s="55">
        <f t="shared" ref="L426:S426" si="186">L427+L428+L429</f>
        <v>30521912</v>
      </c>
      <c r="M426" s="55">
        <f t="shared" si="185"/>
        <v>30521912</v>
      </c>
      <c r="N426" s="49">
        <f t="shared" si="186"/>
        <v>42618999</v>
      </c>
      <c r="O426" s="49">
        <f t="shared" si="186"/>
        <v>42618999</v>
      </c>
      <c r="P426" s="49">
        <f t="shared" si="186"/>
        <v>60126622</v>
      </c>
      <c r="Q426" s="49">
        <f t="shared" si="186"/>
        <v>60126622</v>
      </c>
      <c r="R426" s="49">
        <f t="shared" si="186"/>
        <v>59015372</v>
      </c>
      <c r="S426" s="49">
        <f t="shared" si="186"/>
        <v>59015372</v>
      </c>
      <c r="T426" s="45"/>
      <c r="U426" s="152">
        <f t="shared" si="162"/>
        <v>60126.622000000003</v>
      </c>
      <c r="V426" s="152">
        <f t="shared" si="163"/>
        <v>60126.622000000003</v>
      </c>
    </row>
    <row r="427" spans="1:36" s="5" customFormat="1" ht="66.75" customHeight="1">
      <c r="A427" s="205"/>
      <c r="B427" s="2" t="s">
        <v>104</v>
      </c>
      <c r="C427" s="177" t="s">
        <v>105</v>
      </c>
      <c r="D427" s="11" t="s">
        <v>106</v>
      </c>
      <c r="E427" s="12" t="s">
        <v>107</v>
      </c>
      <c r="F427" s="12" t="s">
        <v>240</v>
      </c>
      <c r="G427" s="12" t="s">
        <v>159</v>
      </c>
      <c r="H427" s="49">
        <v>10200500</v>
      </c>
      <c r="I427" s="49">
        <v>10200500</v>
      </c>
      <c r="J427" s="55">
        <v>2206800</v>
      </c>
      <c r="K427" s="55">
        <v>2206800</v>
      </c>
      <c r="L427" s="55">
        <v>4413600</v>
      </c>
      <c r="M427" s="55">
        <v>4413600</v>
      </c>
      <c r="N427" s="49">
        <v>6620400</v>
      </c>
      <c r="O427" s="49">
        <v>6620400</v>
      </c>
      <c r="P427" s="49">
        <v>8827300</v>
      </c>
      <c r="Q427" s="49">
        <v>8827300</v>
      </c>
      <c r="R427" s="49">
        <v>7061800</v>
      </c>
      <c r="S427" s="49">
        <v>7061800</v>
      </c>
      <c r="T427" s="45"/>
      <c r="U427" s="152">
        <f t="shared" si="162"/>
        <v>8827.2999999999993</v>
      </c>
      <c r="V427" s="152">
        <f t="shared" si="163"/>
        <v>8827.2999999999993</v>
      </c>
    </row>
    <row r="428" spans="1:36" s="5" customFormat="1" ht="26.4">
      <c r="A428" s="205"/>
      <c r="B428" s="2" t="s">
        <v>108</v>
      </c>
      <c r="C428" s="205"/>
      <c r="D428" s="11" t="s">
        <v>106</v>
      </c>
      <c r="E428" s="12" t="s">
        <v>107</v>
      </c>
      <c r="F428" s="12" t="s">
        <v>241</v>
      </c>
      <c r="G428" s="12" t="s">
        <v>159</v>
      </c>
      <c r="H428" s="49">
        <v>20028400</v>
      </c>
      <c r="I428" s="49">
        <v>20028400</v>
      </c>
      <c r="J428" s="55">
        <v>6814744</v>
      </c>
      <c r="K428" s="55">
        <v>6814744</v>
      </c>
      <c r="L428" s="55">
        <v>7682422</v>
      </c>
      <c r="M428" s="55">
        <v>7682422</v>
      </c>
      <c r="N428" s="49">
        <v>7914502</v>
      </c>
      <c r="O428" s="49">
        <v>7914502</v>
      </c>
      <c r="P428" s="49">
        <v>8285970</v>
      </c>
      <c r="Q428" s="49">
        <v>8285970</v>
      </c>
      <c r="R428" s="49">
        <v>8285970</v>
      </c>
      <c r="S428" s="49">
        <v>8285970</v>
      </c>
      <c r="T428" s="45"/>
      <c r="U428" s="152">
        <f t="shared" si="162"/>
        <v>8285.9699999999993</v>
      </c>
      <c r="V428" s="152">
        <f t="shared" si="163"/>
        <v>8285.9699999999993</v>
      </c>
    </row>
    <row r="429" spans="1:36" s="5" customFormat="1" ht="26.4">
      <c r="A429" s="205"/>
      <c r="B429" s="2" t="s">
        <v>109</v>
      </c>
      <c r="C429" s="205"/>
      <c r="D429" s="11" t="s">
        <v>106</v>
      </c>
      <c r="E429" s="12" t="s">
        <v>110</v>
      </c>
      <c r="F429" s="12" t="s">
        <v>242</v>
      </c>
      <c r="G429" s="12" t="s">
        <v>100</v>
      </c>
      <c r="H429" s="49">
        <v>43094293</v>
      </c>
      <c r="I429" s="49">
        <v>43094293</v>
      </c>
      <c r="J429" s="55">
        <v>6843730</v>
      </c>
      <c r="K429" s="55">
        <v>6843730</v>
      </c>
      <c r="L429" s="55">
        <v>18425890</v>
      </c>
      <c r="M429" s="55">
        <v>18425890</v>
      </c>
      <c r="N429" s="49">
        <v>28084097</v>
      </c>
      <c r="O429" s="49">
        <v>28084097</v>
      </c>
      <c r="P429" s="49">
        <v>43013352</v>
      </c>
      <c r="Q429" s="49">
        <v>43013352</v>
      </c>
      <c r="R429" s="49">
        <v>43667602</v>
      </c>
      <c r="S429" s="49">
        <v>43667602</v>
      </c>
      <c r="T429" s="45"/>
      <c r="U429" s="152">
        <f t="shared" si="162"/>
        <v>43013.351999999999</v>
      </c>
      <c r="V429" s="152">
        <f t="shared" si="163"/>
        <v>43013.351999999999</v>
      </c>
    </row>
    <row r="430" spans="1:36" s="5" customFormat="1" ht="34.5" customHeight="1">
      <c r="A430" s="160" t="s">
        <v>160</v>
      </c>
      <c r="B430" s="94"/>
      <c r="C430" s="2" t="s">
        <v>34</v>
      </c>
      <c r="D430" s="11"/>
      <c r="E430" s="12"/>
      <c r="F430" s="12"/>
      <c r="G430" s="12"/>
      <c r="H430" s="49">
        <f>H431</f>
        <v>4358646</v>
      </c>
      <c r="I430" s="49">
        <f t="shared" ref="I430:Q430" si="187">I431</f>
        <v>4350963.78</v>
      </c>
      <c r="J430" s="13">
        <f t="shared" si="187"/>
        <v>1223249.8999999999</v>
      </c>
      <c r="K430" s="13">
        <f t="shared" si="187"/>
        <v>1164186.33</v>
      </c>
      <c r="L430" s="13">
        <f t="shared" si="187"/>
        <v>2873611.04</v>
      </c>
      <c r="M430" s="13">
        <f t="shared" si="187"/>
        <v>2833609.68</v>
      </c>
      <c r="N430" s="13">
        <f t="shared" si="187"/>
        <v>4668583.32</v>
      </c>
      <c r="O430" s="13">
        <f t="shared" si="187"/>
        <v>4625748.1500000004</v>
      </c>
      <c r="P430" s="13">
        <f t="shared" si="187"/>
        <v>7167382.3499999996</v>
      </c>
      <c r="Q430" s="13">
        <f t="shared" si="187"/>
        <v>7118860.1699999999</v>
      </c>
      <c r="R430" s="49">
        <f>R431</f>
        <v>6650580</v>
      </c>
      <c r="S430" s="49">
        <f>S431</f>
        <v>6650580</v>
      </c>
      <c r="T430" s="45"/>
      <c r="U430" s="152">
        <f t="shared" si="162"/>
        <v>7167.3823499999999</v>
      </c>
      <c r="V430" s="152">
        <f t="shared" si="163"/>
        <v>7118.8601699999999</v>
      </c>
    </row>
    <row r="431" spans="1:36" s="5" customFormat="1" ht="27.75" customHeight="1">
      <c r="A431" s="211"/>
      <c r="B431" s="2"/>
      <c r="C431" s="2" t="s">
        <v>55</v>
      </c>
      <c r="D431" s="11"/>
      <c r="E431" s="12"/>
      <c r="F431" s="12"/>
      <c r="G431" s="12"/>
      <c r="H431" s="49">
        <f t="shared" ref="H431:Q431" si="188">H434+H435+H432+H433</f>
        <v>4358646</v>
      </c>
      <c r="I431" s="49">
        <f t="shared" si="188"/>
        <v>4350963.78</v>
      </c>
      <c r="J431" s="13">
        <f t="shared" si="188"/>
        <v>1223249.8999999999</v>
      </c>
      <c r="K431" s="13">
        <f t="shared" si="188"/>
        <v>1164186.33</v>
      </c>
      <c r="L431" s="13">
        <f t="shared" si="188"/>
        <v>2873611.04</v>
      </c>
      <c r="M431" s="13">
        <f t="shared" si="188"/>
        <v>2833609.68</v>
      </c>
      <c r="N431" s="13">
        <f t="shared" si="188"/>
        <v>4668583.32</v>
      </c>
      <c r="O431" s="13">
        <f t="shared" si="188"/>
        <v>4625748.1500000004</v>
      </c>
      <c r="P431" s="13">
        <f t="shared" si="188"/>
        <v>7167382.3499999996</v>
      </c>
      <c r="Q431" s="13">
        <f t="shared" si="188"/>
        <v>7118860.1699999999</v>
      </c>
      <c r="R431" s="49">
        <f>R434+R435+R436+R437</f>
        <v>6650580</v>
      </c>
      <c r="S431" s="49">
        <f>S434+S435+S436+S437</f>
        <v>6650580</v>
      </c>
      <c r="T431" s="45"/>
      <c r="U431" s="152">
        <f t="shared" si="162"/>
        <v>7167.3823499999999</v>
      </c>
      <c r="V431" s="152">
        <f t="shared" si="163"/>
        <v>7118.8601699999999</v>
      </c>
    </row>
    <row r="432" spans="1:36" s="5" customFormat="1" ht="30" customHeight="1">
      <c r="A432" s="211"/>
      <c r="B432" s="160" t="s">
        <v>605</v>
      </c>
      <c r="C432" s="177" t="s">
        <v>67</v>
      </c>
      <c r="D432" s="11" t="s">
        <v>68</v>
      </c>
      <c r="E432" s="12" t="s">
        <v>54</v>
      </c>
      <c r="F432" s="12" t="s">
        <v>604</v>
      </c>
      <c r="G432" s="12" t="s">
        <v>334</v>
      </c>
      <c r="H432" s="49"/>
      <c r="I432" s="49"/>
      <c r="J432" s="55">
        <v>45351</v>
      </c>
      <c r="K432" s="55">
        <v>18368.73</v>
      </c>
      <c r="L432" s="55">
        <v>90702</v>
      </c>
      <c r="M432" s="55">
        <v>61419.149999999994</v>
      </c>
      <c r="N432" s="49">
        <v>136053</v>
      </c>
      <c r="O432" s="49">
        <v>120288.06999999999</v>
      </c>
      <c r="P432" s="49">
        <v>181413</v>
      </c>
      <c r="Q432" s="49">
        <v>181413</v>
      </c>
      <c r="R432" s="49"/>
      <c r="S432" s="49"/>
      <c r="T432" s="45"/>
      <c r="U432" s="152">
        <f t="shared" si="162"/>
        <v>181.41300000000001</v>
      </c>
      <c r="V432" s="152">
        <f t="shared" si="163"/>
        <v>181.41300000000001</v>
      </c>
    </row>
    <row r="433" spans="1:37" s="5" customFormat="1" ht="37.5" customHeight="1">
      <c r="A433" s="211"/>
      <c r="B433" s="204"/>
      <c r="C433" s="203"/>
      <c r="D433" s="11" t="s">
        <v>68</v>
      </c>
      <c r="E433" s="12" t="s">
        <v>54</v>
      </c>
      <c r="F433" s="12" t="s">
        <v>604</v>
      </c>
      <c r="G433" s="12" t="s">
        <v>335</v>
      </c>
      <c r="H433" s="49"/>
      <c r="I433" s="49"/>
      <c r="J433" s="55">
        <v>13698</v>
      </c>
      <c r="K433" s="55">
        <v>5547.35</v>
      </c>
      <c r="L433" s="55">
        <v>27396</v>
      </c>
      <c r="M433" s="55">
        <v>17844.68</v>
      </c>
      <c r="N433" s="49">
        <v>41094</v>
      </c>
      <c r="O433" s="49">
        <v>36330.990000000005</v>
      </c>
      <c r="P433" s="49">
        <v>54787</v>
      </c>
      <c r="Q433" s="49">
        <v>54787</v>
      </c>
      <c r="R433" s="49"/>
      <c r="S433" s="49"/>
      <c r="T433" s="45"/>
      <c r="U433" s="152">
        <f t="shared" si="162"/>
        <v>54.786999999999999</v>
      </c>
      <c r="V433" s="152">
        <f t="shared" si="163"/>
        <v>54.786999999999999</v>
      </c>
    </row>
    <row r="434" spans="1:37" s="5" customFormat="1" ht="37.5" customHeight="1">
      <c r="A434" s="211"/>
      <c r="B434" s="2" t="s">
        <v>25</v>
      </c>
      <c r="C434" s="203"/>
      <c r="D434" s="11" t="s">
        <v>68</v>
      </c>
      <c r="E434" s="12" t="s">
        <v>54</v>
      </c>
      <c r="F434" s="12" t="s">
        <v>243</v>
      </c>
      <c r="G434" s="21" t="s">
        <v>183</v>
      </c>
      <c r="H434" s="49">
        <v>3181495</v>
      </c>
      <c r="I434" s="49">
        <v>3179349.87</v>
      </c>
      <c r="J434" s="55">
        <v>1004906.22</v>
      </c>
      <c r="K434" s="55">
        <v>980975.92</v>
      </c>
      <c r="L434" s="55">
        <v>2401871.41</v>
      </c>
      <c r="M434" s="55">
        <v>2400704.2200000002</v>
      </c>
      <c r="N434" s="49">
        <v>3970754.31</v>
      </c>
      <c r="O434" s="49">
        <v>3948447.08</v>
      </c>
      <c r="P434" s="49">
        <v>6148601.3499999996</v>
      </c>
      <c r="Q434" s="49">
        <v>6134542.0599999996</v>
      </c>
      <c r="R434" s="49">
        <v>5905399</v>
      </c>
      <c r="S434" s="49">
        <v>5905399</v>
      </c>
      <c r="T434" s="45"/>
      <c r="U434" s="152">
        <f t="shared" si="162"/>
        <v>6148.6013499999999</v>
      </c>
      <c r="V434" s="152">
        <f t="shared" si="163"/>
        <v>6134.5420599999998</v>
      </c>
    </row>
    <row r="435" spans="1:37" s="5" customFormat="1" ht="13.2">
      <c r="A435" s="211"/>
      <c r="B435" s="160" t="s">
        <v>25</v>
      </c>
      <c r="C435" s="203"/>
      <c r="D435" s="11" t="s">
        <v>68</v>
      </c>
      <c r="E435" s="12" t="s">
        <v>54</v>
      </c>
      <c r="F435" s="12" t="s">
        <v>243</v>
      </c>
      <c r="G435" s="12" t="s">
        <v>140</v>
      </c>
      <c r="H435" s="49">
        <v>1177151</v>
      </c>
      <c r="I435" s="49">
        <v>1171613.9099999999</v>
      </c>
      <c r="J435" s="55">
        <v>159294.68</v>
      </c>
      <c r="K435" s="55">
        <v>159294.32999999999</v>
      </c>
      <c r="L435" s="55">
        <v>353641.63</v>
      </c>
      <c r="M435" s="55">
        <v>353641.63</v>
      </c>
      <c r="N435" s="49">
        <v>520682.01</v>
      </c>
      <c r="O435" s="49">
        <v>520682.01</v>
      </c>
      <c r="P435" s="49">
        <v>782581</v>
      </c>
      <c r="Q435" s="49">
        <v>748118.11</v>
      </c>
      <c r="R435" s="49">
        <v>732181</v>
      </c>
      <c r="S435" s="49">
        <v>732181</v>
      </c>
      <c r="T435" s="45"/>
      <c r="U435" s="152">
        <f t="shared" si="162"/>
        <v>782.58100000000002</v>
      </c>
      <c r="V435" s="152">
        <f t="shared" si="163"/>
        <v>748.11811</v>
      </c>
    </row>
    <row r="436" spans="1:37" s="5" customFormat="1" ht="13.2">
      <c r="A436" s="203"/>
      <c r="B436" s="203"/>
      <c r="C436" s="203"/>
      <c r="D436" s="11" t="s">
        <v>68</v>
      </c>
      <c r="E436" s="12" t="s">
        <v>54</v>
      </c>
      <c r="F436" s="12" t="s">
        <v>333</v>
      </c>
      <c r="G436" s="12" t="s">
        <v>268</v>
      </c>
      <c r="H436" s="49"/>
      <c r="I436" s="49"/>
      <c r="J436" s="55"/>
      <c r="K436" s="55"/>
      <c r="L436" s="55"/>
      <c r="M436" s="55"/>
      <c r="N436" s="49"/>
      <c r="O436" s="49"/>
      <c r="P436" s="49"/>
      <c r="Q436" s="49"/>
      <c r="R436" s="49">
        <v>10000</v>
      </c>
      <c r="S436" s="49">
        <v>10000</v>
      </c>
      <c r="T436" s="45"/>
      <c r="U436" s="152"/>
      <c r="V436" s="152"/>
    </row>
    <row r="437" spans="1:37" s="5" customFormat="1" ht="13.2">
      <c r="A437" s="204"/>
      <c r="B437" s="204"/>
      <c r="C437" s="204"/>
      <c r="D437" s="11" t="s">
        <v>68</v>
      </c>
      <c r="E437" s="12" t="s">
        <v>54</v>
      </c>
      <c r="F437" s="12" t="s">
        <v>333</v>
      </c>
      <c r="G437" s="12" t="s">
        <v>266</v>
      </c>
      <c r="H437" s="49"/>
      <c r="I437" s="49"/>
      <c r="J437" s="55"/>
      <c r="K437" s="55"/>
      <c r="L437" s="55"/>
      <c r="M437" s="55"/>
      <c r="N437" s="49"/>
      <c r="O437" s="49"/>
      <c r="P437" s="49"/>
      <c r="Q437" s="49"/>
      <c r="R437" s="49">
        <v>3000</v>
      </c>
      <c r="S437" s="49">
        <v>3000</v>
      </c>
      <c r="T437" s="45"/>
      <c r="U437" s="152"/>
      <c r="V437" s="152"/>
    </row>
    <row r="438" spans="1:37" s="40" customFormat="1" ht="30" customHeight="1">
      <c r="A438" s="154" t="s">
        <v>630</v>
      </c>
      <c r="B438" s="154" t="s">
        <v>673</v>
      </c>
      <c r="C438" s="104" t="s">
        <v>34</v>
      </c>
      <c r="D438" s="7"/>
      <c r="E438" s="7"/>
      <c r="F438" s="7"/>
      <c r="G438" s="7"/>
      <c r="H438" s="61">
        <f t="shared" ref="H438:Q438" si="189">H441+H450</f>
        <v>34786231.739999995</v>
      </c>
      <c r="I438" s="61">
        <f t="shared" si="189"/>
        <v>3319099.6399999997</v>
      </c>
      <c r="J438" s="61">
        <f t="shared" si="189"/>
        <v>24470162.669999998</v>
      </c>
      <c r="K438" s="61">
        <f t="shared" si="189"/>
        <v>24470162.669999998</v>
      </c>
      <c r="L438" s="61">
        <f t="shared" si="189"/>
        <v>25256063.890000001</v>
      </c>
      <c r="M438" s="61">
        <f t="shared" si="189"/>
        <v>25256063.890000001</v>
      </c>
      <c r="N438" s="61">
        <f t="shared" si="189"/>
        <v>26082313.809999999</v>
      </c>
      <c r="O438" s="61">
        <f t="shared" si="189"/>
        <v>26082313.809999999</v>
      </c>
      <c r="P438" s="61">
        <f t="shared" si="189"/>
        <v>27602775.949999999</v>
      </c>
      <c r="Q438" s="61">
        <f t="shared" si="189"/>
        <v>27602775.559999999</v>
      </c>
      <c r="R438" s="61">
        <f>R441+R450</f>
        <v>2735605</v>
      </c>
      <c r="S438" s="61">
        <f>S441+S450</f>
        <v>2735605</v>
      </c>
      <c r="T438" s="46"/>
      <c r="U438" s="9">
        <f t="shared" si="162"/>
        <v>27602.775949999999</v>
      </c>
      <c r="V438" s="9">
        <f t="shared" si="163"/>
        <v>27602.775559999998</v>
      </c>
    </row>
    <row r="439" spans="1:37" s="40" customFormat="1" ht="21" customHeight="1">
      <c r="A439" s="154"/>
      <c r="B439" s="154"/>
      <c r="C439" s="104" t="s">
        <v>88</v>
      </c>
      <c r="D439" s="105">
        <v>163</v>
      </c>
      <c r="E439" s="14"/>
      <c r="F439" s="7"/>
      <c r="G439" s="7"/>
      <c r="H439" s="61">
        <f>H452+H449</f>
        <v>196940</v>
      </c>
      <c r="I439" s="61">
        <f t="shared" ref="I439:Q439" si="190">I452+I449</f>
        <v>188807.91</v>
      </c>
      <c r="J439" s="9">
        <f>J452+J449</f>
        <v>0</v>
      </c>
      <c r="K439" s="9">
        <f t="shared" si="190"/>
        <v>0</v>
      </c>
      <c r="L439" s="9">
        <f t="shared" si="190"/>
        <v>0</v>
      </c>
      <c r="M439" s="9">
        <f t="shared" si="190"/>
        <v>0</v>
      </c>
      <c r="N439" s="9">
        <f t="shared" si="190"/>
        <v>0</v>
      </c>
      <c r="O439" s="9">
        <f t="shared" si="190"/>
        <v>0</v>
      </c>
      <c r="P439" s="9">
        <f t="shared" si="190"/>
        <v>97000</v>
      </c>
      <c r="Q439" s="9">
        <f t="shared" si="190"/>
        <v>97000</v>
      </c>
      <c r="R439" s="61">
        <f t="shared" ref="R439:S439" si="191">R452</f>
        <v>0</v>
      </c>
      <c r="S439" s="61">
        <f t="shared" si="191"/>
        <v>0</v>
      </c>
      <c r="T439" s="46"/>
      <c r="U439" s="8">
        <f t="shared" si="162"/>
        <v>97</v>
      </c>
      <c r="V439" s="8">
        <f t="shared" si="163"/>
        <v>97</v>
      </c>
    </row>
    <row r="440" spans="1:37" s="40" customFormat="1" ht="43.5" customHeight="1">
      <c r="A440" s="154"/>
      <c r="B440" s="154"/>
      <c r="C440" s="104" t="s">
        <v>69</v>
      </c>
      <c r="D440" s="7" t="s">
        <v>68</v>
      </c>
      <c r="E440" s="7"/>
      <c r="F440" s="7"/>
      <c r="G440" s="7"/>
      <c r="H440" s="62">
        <f>H441</f>
        <v>31920791.739999998</v>
      </c>
      <c r="I440" s="62">
        <f>I441</f>
        <v>461791.74</v>
      </c>
      <c r="J440" s="62">
        <f t="shared" ref="J440:S441" si="192">J441</f>
        <v>24270170.949999999</v>
      </c>
      <c r="K440" s="62">
        <f t="shared" si="192"/>
        <v>24270170.949999999</v>
      </c>
      <c r="L440" s="62">
        <f t="shared" si="192"/>
        <v>24270170.949999999</v>
      </c>
      <c r="M440" s="62">
        <f t="shared" si="192"/>
        <v>24270170.949999999</v>
      </c>
      <c r="N440" s="62">
        <f t="shared" si="192"/>
        <v>24270170.949999999</v>
      </c>
      <c r="O440" s="62">
        <f t="shared" si="192"/>
        <v>24270170.949999999</v>
      </c>
      <c r="P440" s="62">
        <f t="shared" si="192"/>
        <v>24367170.949999999</v>
      </c>
      <c r="Q440" s="62">
        <f t="shared" si="192"/>
        <v>24367170.949999999</v>
      </c>
      <c r="R440" s="62">
        <f t="shared" si="192"/>
        <v>0</v>
      </c>
      <c r="S440" s="62">
        <f t="shared" si="192"/>
        <v>0</v>
      </c>
      <c r="T440" s="46"/>
      <c r="U440" s="8">
        <f t="shared" si="162"/>
        <v>24367.17095</v>
      </c>
      <c r="V440" s="8">
        <f t="shared" si="163"/>
        <v>24367.17095</v>
      </c>
    </row>
    <row r="441" spans="1:37" s="5" customFormat="1" ht="26.25" customHeight="1">
      <c r="A441" s="177" t="s">
        <v>111</v>
      </c>
      <c r="B441" s="2"/>
      <c r="C441" s="2" t="s">
        <v>34</v>
      </c>
      <c r="D441" s="11"/>
      <c r="E441" s="12"/>
      <c r="F441" s="12"/>
      <c r="G441" s="12"/>
      <c r="H441" s="49">
        <f>H442</f>
        <v>31920791.739999998</v>
      </c>
      <c r="I441" s="49">
        <f>I442</f>
        <v>461791.74</v>
      </c>
      <c r="J441" s="55">
        <f t="shared" si="192"/>
        <v>24270170.949999999</v>
      </c>
      <c r="K441" s="55">
        <f t="shared" si="192"/>
        <v>24270170.949999999</v>
      </c>
      <c r="L441" s="55">
        <f t="shared" si="192"/>
        <v>24270170.949999999</v>
      </c>
      <c r="M441" s="55">
        <f t="shared" si="192"/>
        <v>24270170.949999999</v>
      </c>
      <c r="N441" s="49">
        <f t="shared" si="192"/>
        <v>24270170.949999999</v>
      </c>
      <c r="O441" s="49">
        <f t="shared" si="192"/>
        <v>24270170.949999999</v>
      </c>
      <c r="P441" s="49">
        <f t="shared" si="192"/>
        <v>24367170.949999999</v>
      </c>
      <c r="Q441" s="49">
        <f t="shared" si="192"/>
        <v>24367170.949999999</v>
      </c>
      <c r="R441" s="49">
        <f t="shared" si="192"/>
        <v>0</v>
      </c>
      <c r="S441" s="49">
        <f t="shared" si="192"/>
        <v>0</v>
      </c>
      <c r="T441" s="44"/>
      <c r="U441" s="152">
        <f t="shared" si="162"/>
        <v>24367.17095</v>
      </c>
      <c r="V441" s="152">
        <f t="shared" si="163"/>
        <v>24367.17095</v>
      </c>
      <c r="W441" s="40"/>
      <c r="X441" s="40"/>
      <c r="Y441" s="40"/>
      <c r="Z441" s="40"/>
      <c r="AA441" s="40"/>
      <c r="AB441" s="40"/>
      <c r="AC441" s="40"/>
      <c r="AD441" s="40"/>
      <c r="AE441" s="40"/>
      <c r="AF441" s="40"/>
      <c r="AG441" s="40"/>
      <c r="AH441" s="40"/>
      <c r="AI441" s="40"/>
      <c r="AJ441" s="40"/>
      <c r="AK441" s="40"/>
    </row>
    <row r="442" spans="1:37" s="5" customFormat="1" ht="23.25" customHeight="1">
      <c r="A442" s="205"/>
      <c r="B442" s="2"/>
      <c r="C442" s="2" t="s">
        <v>74</v>
      </c>
      <c r="D442" s="11"/>
      <c r="E442" s="12"/>
      <c r="F442" s="12"/>
      <c r="G442" s="12"/>
      <c r="H442" s="49">
        <f t="shared" ref="H442:O442" si="193">H443+H444+H445+H446</f>
        <v>31920791.739999998</v>
      </c>
      <c r="I442" s="49">
        <f t="shared" si="193"/>
        <v>461791.74</v>
      </c>
      <c r="J442" s="55">
        <f t="shared" si="193"/>
        <v>24270170.949999999</v>
      </c>
      <c r="K442" s="55">
        <f t="shared" si="193"/>
        <v>24270170.949999999</v>
      </c>
      <c r="L442" s="55">
        <f t="shared" si="193"/>
        <v>24270170.949999999</v>
      </c>
      <c r="M442" s="55">
        <f t="shared" si="193"/>
        <v>24270170.949999999</v>
      </c>
      <c r="N442" s="49">
        <f t="shared" si="193"/>
        <v>24270170.949999999</v>
      </c>
      <c r="O442" s="49">
        <f t="shared" si="193"/>
        <v>24270170.949999999</v>
      </c>
      <c r="P442" s="49">
        <f>P443+P444+P445+P446+P447</f>
        <v>24367170.949999999</v>
      </c>
      <c r="Q442" s="49">
        <f>Q443+Q444+Q445+Q446+Q447</f>
        <v>24367170.949999999</v>
      </c>
      <c r="R442" s="49">
        <f>R443+R444+R445+R446</f>
        <v>0</v>
      </c>
      <c r="S442" s="49">
        <f>S443+S444+S445+S446</f>
        <v>0</v>
      </c>
      <c r="T442" s="44"/>
      <c r="U442" s="152">
        <f t="shared" si="162"/>
        <v>24367.17095</v>
      </c>
      <c r="V442" s="152">
        <f t="shared" si="163"/>
        <v>24367.17095</v>
      </c>
      <c r="W442" s="40"/>
      <c r="X442" s="40"/>
      <c r="Y442" s="40"/>
      <c r="Z442" s="40"/>
      <c r="AA442" s="40"/>
      <c r="AB442" s="40"/>
      <c r="AC442" s="40"/>
      <c r="AD442" s="40"/>
      <c r="AE442" s="40"/>
      <c r="AF442" s="40"/>
      <c r="AG442" s="40"/>
      <c r="AH442" s="40"/>
      <c r="AI442" s="40"/>
      <c r="AJ442" s="40"/>
      <c r="AK442" s="40"/>
    </row>
    <row r="443" spans="1:37" s="5" customFormat="1" ht="66.75" customHeight="1">
      <c r="A443" s="205"/>
      <c r="B443" s="2" t="s">
        <v>274</v>
      </c>
      <c r="C443" s="177" t="s">
        <v>67</v>
      </c>
      <c r="D443" s="11" t="s">
        <v>68</v>
      </c>
      <c r="E443" s="12" t="s">
        <v>112</v>
      </c>
      <c r="F443" s="12" t="s">
        <v>245</v>
      </c>
      <c r="G443" s="12" t="s">
        <v>142</v>
      </c>
      <c r="H443" s="49">
        <v>84283.74</v>
      </c>
      <c r="I443" s="49">
        <v>84283.74</v>
      </c>
      <c r="J443" s="55"/>
      <c r="K443" s="55"/>
      <c r="L443" s="55"/>
      <c r="M443" s="55"/>
      <c r="N443" s="49"/>
      <c r="O443" s="49"/>
      <c r="P443" s="49"/>
      <c r="Q443" s="49"/>
      <c r="R443" s="49"/>
      <c r="S443" s="49"/>
      <c r="T443" s="45"/>
      <c r="U443" s="152"/>
      <c r="V443" s="152"/>
    </row>
    <row r="444" spans="1:37" s="5" customFormat="1" ht="67.5" customHeight="1">
      <c r="A444" s="205"/>
      <c r="B444" s="2" t="s">
        <v>455</v>
      </c>
      <c r="C444" s="213"/>
      <c r="D444" s="11" t="s">
        <v>68</v>
      </c>
      <c r="E444" s="12" t="s">
        <v>112</v>
      </c>
      <c r="F444" s="21" t="s">
        <v>456</v>
      </c>
      <c r="G444" s="12" t="s">
        <v>142</v>
      </c>
      <c r="H444" s="49">
        <v>377508</v>
      </c>
      <c r="I444" s="49">
        <v>377508</v>
      </c>
      <c r="J444" s="55"/>
      <c r="K444" s="55"/>
      <c r="L444" s="55"/>
      <c r="M444" s="55"/>
      <c r="N444" s="49"/>
      <c r="O444" s="49"/>
      <c r="P444" s="49"/>
      <c r="Q444" s="49"/>
      <c r="R444" s="49"/>
      <c r="S444" s="49"/>
      <c r="T444" s="45"/>
      <c r="U444" s="152"/>
      <c r="V444" s="152"/>
    </row>
    <row r="445" spans="1:37" s="5" customFormat="1" ht="17.25" customHeight="1">
      <c r="A445" s="205"/>
      <c r="B445" s="160" t="s">
        <v>457</v>
      </c>
      <c r="C445" s="213"/>
      <c r="D445" s="11" t="s">
        <v>68</v>
      </c>
      <c r="E445" s="12" t="s">
        <v>112</v>
      </c>
      <c r="F445" s="12" t="s">
        <v>458</v>
      </c>
      <c r="G445" s="12" t="s">
        <v>142</v>
      </c>
      <c r="H445" s="49">
        <v>25678200</v>
      </c>
      <c r="I445" s="49">
        <v>0</v>
      </c>
      <c r="J445" s="55">
        <v>24270170.949999999</v>
      </c>
      <c r="K445" s="55">
        <v>24270170.949999999</v>
      </c>
      <c r="L445" s="55">
        <v>24270170.949999999</v>
      </c>
      <c r="M445" s="55">
        <v>24270170.949999999</v>
      </c>
      <c r="N445" s="49">
        <v>24270170.949999999</v>
      </c>
      <c r="O445" s="49">
        <v>24270170.949999999</v>
      </c>
      <c r="P445" s="49">
        <v>24270170.949999999</v>
      </c>
      <c r="Q445" s="49">
        <v>24270170.949999999</v>
      </c>
      <c r="R445" s="49"/>
      <c r="S445" s="49"/>
      <c r="T445" s="45"/>
      <c r="U445" s="152">
        <f t="shared" si="162"/>
        <v>24270.17095</v>
      </c>
      <c r="V445" s="152">
        <f t="shared" si="163"/>
        <v>24270.17095</v>
      </c>
    </row>
    <row r="446" spans="1:37" s="5" customFormat="1" ht="78" customHeight="1">
      <c r="A446" s="205"/>
      <c r="B446" s="204"/>
      <c r="C446" s="213"/>
      <c r="D446" s="11" t="s">
        <v>68</v>
      </c>
      <c r="E446" s="12" t="s">
        <v>112</v>
      </c>
      <c r="F446" s="12" t="s">
        <v>458</v>
      </c>
      <c r="G446" s="12" t="s">
        <v>161</v>
      </c>
      <c r="H446" s="49">
        <v>5780800</v>
      </c>
      <c r="I446" s="49">
        <v>0</v>
      </c>
      <c r="J446" s="55"/>
      <c r="K446" s="55"/>
      <c r="L446" s="55"/>
      <c r="M446" s="55"/>
      <c r="N446" s="49"/>
      <c r="O446" s="49"/>
      <c r="P446" s="49"/>
      <c r="Q446" s="49"/>
      <c r="R446" s="49"/>
      <c r="S446" s="49"/>
      <c r="T446" s="45"/>
      <c r="U446" s="152"/>
      <c r="V446" s="152"/>
    </row>
    <row r="447" spans="1:37" s="5" customFormat="1" ht="27" customHeight="1">
      <c r="A447" s="205"/>
      <c r="B447" s="73"/>
      <c r="C447" s="69" t="s">
        <v>34</v>
      </c>
      <c r="D447" s="11"/>
      <c r="E447" s="12"/>
      <c r="F447" s="12"/>
      <c r="G447" s="12"/>
      <c r="H447" s="49">
        <f>H448</f>
        <v>0</v>
      </c>
      <c r="I447" s="49">
        <f t="shared" ref="I447:Q448" si="194">I448</f>
        <v>0</v>
      </c>
      <c r="J447" s="49">
        <f t="shared" si="194"/>
        <v>0</v>
      </c>
      <c r="K447" s="49">
        <f t="shared" si="194"/>
        <v>0</v>
      </c>
      <c r="L447" s="49">
        <f t="shared" si="194"/>
        <v>0</v>
      </c>
      <c r="M447" s="49">
        <f t="shared" si="194"/>
        <v>0</v>
      </c>
      <c r="N447" s="49">
        <f t="shared" si="194"/>
        <v>0</v>
      </c>
      <c r="O447" s="49">
        <f t="shared" si="194"/>
        <v>0</v>
      </c>
      <c r="P447" s="49">
        <f t="shared" si="194"/>
        <v>97000</v>
      </c>
      <c r="Q447" s="49">
        <f t="shared" si="194"/>
        <v>97000</v>
      </c>
      <c r="R447" s="49"/>
      <c r="S447" s="49"/>
      <c r="T447" s="45"/>
      <c r="U447" s="152">
        <f t="shared" si="162"/>
        <v>97</v>
      </c>
      <c r="V447" s="152">
        <f t="shared" si="163"/>
        <v>97</v>
      </c>
    </row>
    <row r="448" spans="1:37" s="5" customFormat="1" ht="29.25" customHeight="1">
      <c r="A448" s="205"/>
      <c r="B448" s="73"/>
      <c r="C448" s="69" t="s">
        <v>74</v>
      </c>
      <c r="D448" s="11"/>
      <c r="E448" s="12"/>
      <c r="F448" s="12"/>
      <c r="G448" s="12"/>
      <c r="H448" s="49">
        <f>H449</f>
        <v>0</v>
      </c>
      <c r="I448" s="49">
        <f t="shared" si="194"/>
        <v>0</v>
      </c>
      <c r="J448" s="49">
        <f t="shared" si="194"/>
        <v>0</v>
      </c>
      <c r="K448" s="49">
        <f t="shared" si="194"/>
        <v>0</v>
      </c>
      <c r="L448" s="49">
        <f t="shared" si="194"/>
        <v>0</v>
      </c>
      <c r="M448" s="49">
        <f t="shared" si="194"/>
        <v>0</v>
      </c>
      <c r="N448" s="49">
        <f t="shared" si="194"/>
        <v>0</v>
      </c>
      <c r="O448" s="49">
        <f t="shared" si="194"/>
        <v>0</v>
      </c>
      <c r="P448" s="49">
        <f t="shared" si="194"/>
        <v>97000</v>
      </c>
      <c r="Q448" s="49">
        <f t="shared" si="194"/>
        <v>97000</v>
      </c>
      <c r="R448" s="49"/>
      <c r="S448" s="49"/>
      <c r="T448" s="45"/>
      <c r="U448" s="152">
        <f t="shared" si="162"/>
        <v>97</v>
      </c>
      <c r="V448" s="152">
        <f t="shared" si="163"/>
        <v>97</v>
      </c>
    </row>
    <row r="449" spans="1:22" s="5" customFormat="1" ht="118.5" customHeight="1">
      <c r="A449" s="206"/>
      <c r="B449" s="75" t="s">
        <v>606</v>
      </c>
      <c r="C449" s="71" t="s">
        <v>88</v>
      </c>
      <c r="D449" s="11" t="s">
        <v>89</v>
      </c>
      <c r="E449" s="12" t="s">
        <v>112</v>
      </c>
      <c r="F449" s="12" t="s">
        <v>607</v>
      </c>
      <c r="G449" s="12" t="s">
        <v>140</v>
      </c>
      <c r="H449" s="49"/>
      <c r="I449" s="49"/>
      <c r="J449" s="55">
        <v>0</v>
      </c>
      <c r="K449" s="55">
        <v>0</v>
      </c>
      <c r="L449" s="55">
        <v>0</v>
      </c>
      <c r="M449" s="55">
        <v>0</v>
      </c>
      <c r="N449" s="49">
        <v>0</v>
      </c>
      <c r="O449" s="49">
        <v>0</v>
      </c>
      <c r="P449" s="49">
        <v>97000</v>
      </c>
      <c r="Q449" s="49">
        <v>97000</v>
      </c>
      <c r="R449" s="49"/>
      <c r="S449" s="49"/>
      <c r="T449" s="45"/>
      <c r="U449" s="152">
        <f t="shared" si="162"/>
        <v>97</v>
      </c>
      <c r="V449" s="152">
        <f t="shared" si="163"/>
        <v>97</v>
      </c>
    </row>
    <row r="450" spans="1:22" s="5" customFormat="1" ht="27.75" customHeight="1">
      <c r="A450" s="177" t="s">
        <v>277</v>
      </c>
      <c r="B450" s="24"/>
      <c r="C450" s="24" t="s">
        <v>34</v>
      </c>
      <c r="D450" s="11"/>
      <c r="E450" s="12"/>
      <c r="F450" s="12"/>
      <c r="G450" s="12"/>
      <c r="H450" s="49">
        <f>H452+H453+H455</f>
        <v>2865440</v>
      </c>
      <c r="I450" s="49">
        <f>I452+I453+I455</f>
        <v>2857307.9</v>
      </c>
      <c r="J450" s="55">
        <f t="shared" ref="J450" si="195">J452+J453+J455</f>
        <v>199991.72</v>
      </c>
      <c r="K450" s="55">
        <f t="shared" ref="K450:M450" si="196">K452+K453+K455</f>
        <v>199991.72</v>
      </c>
      <c r="L450" s="55">
        <f t="shared" ref="L450:S450" si="197">L452+L453+L455</f>
        <v>985892.94</v>
      </c>
      <c r="M450" s="55">
        <f t="shared" si="196"/>
        <v>985892.94</v>
      </c>
      <c r="N450" s="49">
        <f t="shared" si="197"/>
        <v>1812142.8599999999</v>
      </c>
      <c r="O450" s="49">
        <f t="shared" si="197"/>
        <v>1812142.8599999999</v>
      </c>
      <c r="P450" s="49">
        <f>P452+P453+P454+P455</f>
        <v>3235605</v>
      </c>
      <c r="Q450" s="49">
        <f>Q452+Q453+Q454+Q455</f>
        <v>3235604.6100000003</v>
      </c>
      <c r="R450" s="49">
        <f t="shared" si="197"/>
        <v>2735605</v>
      </c>
      <c r="S450" s="49">
        <f t="shared" si="197"/>
        <v>2735605</v>
      </c>
      <c r="T450" s="45"/>
      <c r="U450" s="152">
        <f t="shared" si="162"/>
        <v>3235.605</v>
      </c>
      <c r="V450" s="152">
        <f t="shared" si="163"/>
        <v>3235.6046100000003</v>
      </c>
    </row>
    <row r="451" spans="1:22" s="5" customFormat="1" ht="18" customHeight="1">
      <c r="A451" s="205"/>
      <c r="B451" s="24"/>
      <c r="C451" s="24" t="s">
        <v>74</v>
      </c>
      <c r="D451" s="11"/>
      <c r="E451" s="12"/>
      <c r="F451" s="12"/>
      <c r="G451" s="12"/>
      <c r="H451" s="49"/>
      <c r="I451" s="49"/>
      <c r="J451" s="55"/>
      <c r="K451" s="55"/>
      <c r="L451" s="55"/>
      <c r="M451" s="55"/>
      <c r="N451" s="49"/>
      <c r="O451" s="49"/>
      <c r="P451" s="49"/>
      <c r="Q451" s="49"/>
      <c r="R451" s="49"/>
      <c r="S451" s="49"/>
      <c r="T451" s="45"/>
      <c r="U451" s="152"/>
      <c r="V451" s="152"/>
    </row>
    <row r="452" spans="1:22" s="5" customFormat="1" ht="84.75" customHeight="1">
      <c r="A452" s="205"/>
      <c r="B452" s="24" t="s">
        <v>459</v>
      </c>
      <c r="C452" s="38" t="s">
        <v>88</v>
      </c>
      <c r="D452" s="11" t="s">
        <v>89</v>
      </c>
      <c r="E452" s="12" t="s">
        <v>70</v>
      </c>
      <c r="F452" s="12" t="s">
        <v>460</v>
      </c>
      <c r="G452" s="12" t="s">
        <v>140</v>
      </c>
      <c r="H452" s="49">
        <v>196940</v>
      </c>
      <c r="I452" s="49">
        <v>188807.91</v>
      </c>
      <c r="J452" s="55"/>
      <c r="K452" s="55"/>
      <c r="L452" s="55"/>
      <c r="M452" s="55"/>
      <c r="N452" s="49"/>
      <c r="O452" s="49"/>
      <c r="P452" s="49"/>
      <c r="Q452" s="49"/>
      <c r="R452" s="49"/>
      <c r="S452" s="49"/>
      <c r="T452" s="45"/>
      <c r="U452" s="152"/>
      <c r="V452" s="152"/>
    </row>
    <row r="453" spans="1:22" s="5" customFormat="1" ht="87.75" customHeight="1">
      <c r="A453" s="205"/>
      <c r="B453" s="24" t="s">
        <v>461</v>
      </c>
      <c r="C453" s="35" t="s">
        <v>67</v>
      </c>
      <c r="D453" s="11" t="s">
        <v>68</v>
      </c>
      <c r="E453" s="12" t="s">
        <v>244</v>
      </c>
      <c r="F453" s="12" t="s">
        <v>462</v>
      </c>
      <c r="G453" s="12" t="s">
        <v>100</v>
      </c>
      <c r="H453" s="49">
        <v>994600</v>
      </c>
      <c r="I453" s="49">
        <v>994600</v>
      </c>
      <c r="J453" s="55">
        <v>0</v>
      </c>
      <c r="K453" s="55">
        <v>0</v>
      </c>
      <c r="L453" s="55">
        <v>323600</v>
      </c>
      <c r="M453" s="55">
        <v>323600</v>
      </c>
      <c r="N453" s="49">
        <v>841650</v>
      </c>
      <c r="O453" s="49">
        <v>841650</v>
      </c>
      <c r="P453" s="49">
        <v>994600</v>
      </c>
      <c r="Q453" s="49">
        <v>994600</v>
      </c>
      <c r="R453" s="49">
        <v>994600</v>
      </c>
      <c r="S453" s="49">
        <v>994600</v>
      </c>
      <c r="T453" s="45"/>
      <c r="U453" s="152">
        <f t="shared" si="162"/>
        <v>994.6</v>
      </c>
      <c r="V453" s="152">
        <f t="shared" si="163"/>
        <v>994.6</v>
      </c>
    </row>
    <row r="454" spans="1:22" s="5" customFormat="1" ht="87.75" customHeight="1">
      <c r="A454" s="205"/>
      <c r="B454" s="69" t="s">
        <v>609</v>
      </c>
      <c r="C454" s="70" t="s">
        <v>67</v>
      </c>
      <c r="D454" s="11" t="s">
        <v>68</v>
      </c>
      <c r="E454" s="12" t="s">
        <v>244</v>
      </c>
      <c r="F454" s="12" t="s">
        <v>608</v>
      </c>
      <c r="G454" s="12" t="s">
        <v>100</v>
      </c>
      <c r="H454" s="49"/>
      <c r="I454" s="49"/>
      <c r="J454" s="55">
        <v>0</v>
      </c>
      <c r="K454" s="55">
        <v>0</v>
      </c>
      <c r="L454" s="55">
        <v>0</v>
      </c>
      <c r="M454" s="55">
        <v>0</v>
      </c>
      <c r="N454" s="49">
        <v>0</v>
      </c>
      <c r="O454" s="49">
        <v>0</v>
      </c>
      <c r="P454" s="49">
        <v>500000</v>
      </c>
      <c r="Q454" s="49">
        <v>500000</v>
      </c>
      <c r="R454" s="49"/>
      <c r="S454" s="49"/>
      <c r="T454" s="45"/>
      <c r="U454" s="152">
        <f t="shared" si="162"/>
        <v>500</v>
      </c>
      <c r="V454" s="152">
        <f t="shared" si="163"/>
        <v>500</v>
      </c>
    </row>
    <row r="455" spans="1:22" s="5" customFormat="1" ht="87.75" customHeight="1">
      <c r="A455" s="206"/>
      <c r="B455" s="34" t="s">
        <v>463</v>
      </c>
      <c r="C455" s="35" t="s">
        <v>67</v>
      </c>
      <c r="D455" s="11" t="s">
        <v>68</v>
      </c>
      <c r="E455" s="12" t="s">
        <v>244</v>
      </c>
      <c r="F455" s="12" t="s">
        <v>464</v>
      </c>
      <c r="G455" s="12" t="s">
        <v>140</v>
      </c>
      <c r="H455" s="49">
        <v>1673900</v>
      </c>
      <c r="I455" s="49">
        <v>1673899.99</v>
      </c>
      <c r="J455" s="55">
        <v>199991.72</v>
      </c>
      <c r="K455" s="55">
        <v>199991.72</v>
      </c>
      <c r="L455" s="55">
        <v>662292.93999999994</v>
      </c>
      <c r="M455" s="55">
        <v>662292.93999999994</v>
      </c>
      <c r="N455" s="49">
        <v>970492.85999999987</v>
      </c>
      <c r="O455" s="49">
        <v>970492.85999999987</v>
      </c>
      <c r="P455" s="49">
        <v>1741005</v>
      </c>
      <c r="Q455" s="49">
        <v>1741004.61</v>
      </c>
      <c r="R455" s="49">
        <v>1741005</v>
      </c>
      <c r="S455" s="49">
        <v>1741005</v>
      </c>
      <c r="T455" s="45"/>
      <c r="U455" s="152">
        <f t="shared" si="162"/>
        <v>1741.0050000000001</v>
      </c>
      <c r="V455" s="152">
        <f t="shared" si="163"/>
        <v>1741.0046100000002</v>
      </c>
    </row>
    <row r="456" spans="1:22" s="40" customFormat="1" ht="59.25" customHeight="1">
      <c r="A456" s="154" t="s">
        <v>630</v>
      </c>
      <c r="B456" s="154" t="s">
        <v>674</v>
      </c>
      <c r="C456" s="104" t="s">
        <v>34</v>
      </c>
      <c r="D456" s="7"/>
      <c r="E456" s="7"/>
      <c r="F456" s="7"/>
      <c r="G456" s="7"/>
      <c r="H456" s="61">
        <f>H457</f>
        <v>5066228</v>
      </c>
      <c r="I456" s="61">
        <f>I457</f>
        <v>4851902.8</v>
      </c>
      <c r="J456" s="61">
        <f t="shared" ref="J456:S456" si="198">J457</f>
        <v>84000</v>
      </c>
      <c r="K456" s="61">
        <f t="shared" si="198"/>
        <v>84000</v>
      </c>
      <c r="L456" s="61">
        <f t="shared" si="198"/>
        <v>2182560.2000000002</v>
      </c>
      <c r="M456" s="61">
        <f t="shared" si="198"/>
        <v>2182560</v>
      </c>
      <c r="N456" s="61">
        <f t="shared" si="198"/>
        <v>2339560.2000000002</v>
      </c>
      <c r="O456" s="61">
        <f t="shared" si="198"/>
        <v>2339560</v>
      </c>
      <c r="P456" s="61">
        <f t="shared" si="198"/>
        <v>3384884.2</v>
      </c>
      <c r="Q456" s="61">
        <f t="shared" si="198"/>
        <v>3384884</v>
      </c>
      <c r="R456" s="61">
        <f t="shared" si="198"/>
        <v>1818645</v>
      </c>
      <c r="S456" s="61">
        <f t="shared" si="198"/>
        <v>1149345</v>
      </c>
      <c r="T456" s="46"/>
      <c r="U456" s="9">
        <f t="shared" si="162"/>
        <v>3384.8842</v>
      </c>
      <c r="V456" s="9">
        <f t="shared" si="163"/>
        <v>3384.884</v>
      </c>
    </row>
    <row r="457" spans="1:22" s="40" customFormat="1" ht="59.25" customHeight="1">
      <c r="A457" s="154"/>
      <c r="B457" s="154"/>
      <c r="C457" s="104" t="s">
        <v>69</v>
      </c>
      <c r="D457" s="7" t="s">
        <v>68</v>
      </c>
      <c r="E457" s="7"/>
      <c r="F457" s="7"/>
      <c r="G457" s="7"/>
      <c r="H457" s="62">
        <f>H458+H466+H475+H477</f>
        <v>5066228</v>
      </c>
      <c r="I457" s="62">
        <f>I458+I466+I475+I477</f>
        <v>4851902.8</v>
      </c>
      <c r="J457" s="62">
        <f t="shared" ref="J457" si="199">J458+J466+J475+J477</f>
        <v>84000</v>
      </c>
      <c r="K457" s="62">
        <f t="shared" ref="K457:M457" si="200">K458+K466+K475+K477</f>
        <v>84000</v>
      </c>
      <c r="L457" s="62">
        <f t="shared" ref="L457:O457" si="201">L458+L466+L475+L477</f>
        <v>2182560.2000000002</v>
      </c>
      <c r="M457" s="62">
        <f t="shared" si="200"/>
        <v>2182560</v>
      </c>
      <c r="N457" s="62">
        <f t="shared" si="201"/>
        <v>2339560.2000000002</v>
      </c>
      <c r="O457" s="62">
        <f t="shared" si="201"/>
        <v>2339560</v>
      </c>
      <c r="P457" s="62">
        <f>P458+P466+P475</f>
        <v>3384884.2</v>
      </c>
      <c r="Q457" s="62">
        <f>Q458+Q466+Q475</f>
        <v>3384884</v>
      </c>
      <c r="R457" s="62">
        <f>R458+R466+R475</f>
        <v>1818645</v>
      </c>
      <c r="S457" s="62">
        <f>S458+S466+S475</f>
        <v>1149345</v>
      </c>
      <c r="T457" s="46"/>
      <c r="U457" s="8">
        <f t="shared" ref="U457:U489" si="202">P457/1000</f>
        <v>3384.8842</v>
      </c>
      <c r="V457" s="8">
        <f t="shared" ref="V457:V489" si="203">Q457/1000</f>
        <v>3384.884</v>
      </c>
    </row>
    <row r="458" spans="1:22" s="5" customFormat="1" ht="26.4">
      <c r="A458" s="160" t="s">
        <v>468</v>
      </c>
      <c r="B458" s="2"/>
      <c r="C458" s="2" t="s">
        <v>34</v>
      </c>
      <c r="D458" s="11"/>
      <c r="E458" s="12"/>
      <c r="F458" s="12"/>
      <c r="G458" s="12"/>
      <c r="H458" s="49">
        <f>H459</f>
        <v>2283168</v>
      </c>
      <c r="I458" s="49">
        <f>I459</f>
        <v>2283168</v>
      </c>
      <c r="J458" s="55">
        <f t="shared" ref="J458:S458" si="204">J459</f>
        <v>0</v>
      </c>
      <c r="K458" s="55">
        <f t="shared" si="204"/>
        <v>0</v>
      </c>
      <c r="L458" s="55">
        <f t="shared" si="204"/>
        <v>2014560.2</v>
      </c>
      <c r="M458" s="55">
        <f t="shared" si="204"/>
        <v>2014560</v>
      </c>
      <c r="N458" s="49">
        <f t="shared" si="204"/>
        <v>2014560.2</v>
      </c>
      <c r="O458" s="49">
        <f t="shared" si="204"/>
        <v>2014560</v>
      </c>
      <c r="P458" s="49">
        <f t="shared" si="204"/>
        <v>2014560.2</v>
      </c>
      <c r="Q458" s="49">
        <f t="shared" si="204"/>
        <v>2014560</v>
      </c>
      <c r="R458" s="49">
        <f t="shared" si="204"/>
        <v>693345</v>
      </c>
      <c r="S458" s="49">
        <f t="shared" si="204"/>
        <v>693345</v>
      </c>
      <c r="T458" s="45"/>
      <c r="U458" s="152">
        <f t="shared" si="202"/>
        <v>2014.5601999999999</v>
      </c>
      <c r="V458" s="152">
        <f t="shared" si="203"/>
        <v>2014.56</v>
      </c>
    </row>
    <row r="459" spans="1:22" s="5" customFormat="1" ht="26.4">
      <c r="A459" s="211"/>
      <c r="B459" s="2"/>
      <c r="C459" s="2" t="s">
        <v>55</v>
      </c>
      <c r="D459" s="11"/>
      <c r="E459" s="12"/>
      <c r="F459" s="12"/>
      <c r="G459" s="12"/>
      <c r="H459" s="49">
        <v>2283168</v>
      </c>
      <c r="I459" s="49">
        <v>2283168</v>
      </c>
      <c r="J459" s="13">
        <f t="shared" ref="J459:Q459" si="205">J460+J461+J462+J463+J464+J465</f>
        <v>0</v>
      </c>
      <c r="K459" s="13">
        <f t="shared" si="205"/>
        <v>0</v>
      </c>
      <c r="L459" s="13">
        <f t="shared" si="205"/>
        <v>2014560.2</v>
      </c>
      <c r="M459" s="13">
        <f t="shared" si="205"/>
        <v>2014560</v>
      </c>
      <c r="N459" s="13">
        <f t="shared" si="205"/>
        <v>2014560.2</v>
      </c>
      <c r="O459" s="13">
        <f t="shared" si="205"/>
        <v>2014560</v>
      </c>
      <c r="P459" s="13">
        <f t="shared" si="205"/>
        <v>2014560.2</v>
      </c>
      <c r="Q459" s="13">
        <f t="shared" si="205"/>
        <v>2014560</v>
      </c>
      <c r="R459" s="49">
        <f t="shared" ref="R459:S459" si="206">R460+R462+R463</f>
        <v>693345</v>
      </c>
      <c r="S459" s="49">
        <f t="shared" si="206"/>
        <v>693345</v>
      </c>
      <c r="T459" s="45"/>
      <c r="U459" s="152">
        <f t="shared" si="202"/>
        <v>2014.5601999999999</v>
      </c>
      <c r="V459" s="152">
        <f t="shared" si="203"/>
        <v>2014.56</v>
      </c>
    </row>
    <row r="460" spans="1:22" s="5" customFormat="1" ht="12.75" customHeight="1">
      <c r="A460" s="211"/>
      <c r="B460" s="160" t="s">
        <v>465</v>
      </c>
      <c r="C460" s="177" t="s">
        <v>67</v>
      </c>
      <c r="D460" s="11" t="s">
        <v>68</v>
      </c>
      <c r="E460" s="12" t="s">
        <v>41</v>
      </c>
      <c r="F460" s="12" t="s">
        <v>466</v>
      </c>
      <c r="G460" s="12" t="s">
        <v>157</v>
      </c>
      <c r="H460" s="49">
        <v>775610</v>
      </c>
      <c r="I460" s="49">
        <v>775610</v>
      </c>
      <c r="J460" s="55"/>
      <c r="K460" s="55"/>
      <c r="L460" s="55"/>
      <c r="M460" s="55"/>
      <c r="N460" s="49"/>
      <c r="O460" s="49"/>
      <c r="P460" s="49"/>
      <c r="Q460" s="49"/>
      <c r="R460" s="49">
        <v>693345</v>
      </c>
      <c r="S460" s="49">
        <v>693345</v>
      </c>
      <c r="T460" s="45"/>
      <c r="U460" s="152"/>
      <c r="V460" s="152"/>
    </row>
    <row r="461" spans="1:22" s="5" customFormat="1" ht="87" customHeight="1">
      <c r="A461" s="211"/>
      <c r="B461" s="204"/>
      <c r="C461" s="205"/>
      <c r="D461" s="11" t="s">
        <v>68</v>
      </c>
      <c r="E461" s="12" t="s">
        <v>41</v>
      </c>
      <c r="F461" s="12" t="s">
        <v>610</v>
      </c>
      <c r="G461" s="12" t="s">
        <v>157</v>
      </c>
      <c r="H461" s="49"/>
      <c r="I461" s="49"/>
      <c r="J461" s="55">
        <v>0</v>
      </c>
      <c r="K461" s="55">
        <v>0</v>
      </c>
      <c r="L461" s="55">
        <v>622835</v>
      </c>
      <c r="M461" s="55">
        <v>622834.80000000005</v>
      </c>
      <c r="N461" s="49">
        <v>622835</v>
      </c>
      <c r="O461" s="49">
        <v>622834.80000000005</v>
      </c>
      <c r="P461" s="49">
        <v>622835</v>
      </c>
      <c r="Q461" s="49">
        <v>622834.80000000005</v>
      </c>
      <c r="R461" s="49"/>
      <c r="S461" s="49"/>
      <c r="T461" s="45"/>
      <c r="U461" s="152">
        <f t="shared" si="202"/>
        <v>622.83500000000004</v>
      </c>
      <c r="V461" s="152">
        <f t="shared" si="203"/>
        <v>622.83480000000009</v>
      </c>
    </row>
    <row r="462" spans="1:22" s="5" customFormat="1" ht="39.6">
      <c r="A462" s="211"/>
      <c r="B462" s="160" t="s">
        <v>611</v>
      </c>
      <c r="C462" s="205"/>
      <c r="D462" s="11" t="s">
        <v>68</v>
      </c>
      <c r="E462" s="12" t="s">
        <v>41</v>
      </c>
      <c r="F462" s="21" t="s">
        <v>467</v>
      </c>
      <c r="G462" s="12" t="s">
        <v>157</v>
      </c>
      <c r="H462" s="49">
        <v>1082771.22</v>
      </c>
      <c r="I462" s="49">
        <v>1082771.22</v>
      </c>
      <c r="J462" s="55"/>
      <c r="K462" s="55"/>
      <c r="L462" s="55"/>
      <c r="M462" s="55"/>
      <c r="N462" s="49"/>
      <c r="O462" s="49"/>
      <c r="P462" s="49"/>
      <c r="Q462" s="49"/>
      <c r="R462" s="49"/>
      <c r="S462" s="49"/>
      <c r="T462" s="45"/>
      <c r="U462" s="152"/>
      <c r="V462" s="152"/>
    </row>
    <row r="463" spans="1:22" s="5" customFormat="1" ht="41.25" customHeight="1">
      <c r="A463" s="211"/>
      <c r="B463" s="203"/>
      <c r="C463" s="205"/>
      <c r="D463" s="11" t="s">
        <v>68</v>
      </c>
      <c r="E463" s="12" t="s">
        <v>41</v>
      </c>
      <c r="F463" s="21" t="s">
        <v>467</v>
      </c>
      <c r="G463" s="12" t="s">
        <v>157</v>
      </c>
      <c r="H463" s="49">
        <v>424786.78</v>
      </c>
      <c r="I463" s="49">
        <v>424786.78</v>
      </c>
      <c r="J463" s="55"/>
      <c r="K463" s="55"/>
      <c r="L463" s="55"/>
      <c r="M463" s="55"/>
      <c r="N463" s="49"/>
      <c r="O463" s="49"/>
      <c r="P463" s="49"/>
      <c r="Q463" s="49"/>
      <c r="R463" s="49"/>
      <c r="S463" s="49"/>
      <c r="T463" s="45"/>
      <c r="U463" s="152"/>
      <c r="V463" s="152"/>
    </row>
    <row r="464" spans="1:22" s="5" customFormat="1" ht="32.25" customHeight="1">
      <c r="A464" s="203"/>
      <c r="B464" s="203"/>
      <c r="C464" s="213"/>
      <c r="D464" s="11" t="s">
        <v>68</v>
      </c>
      <c r="E464" s="12" t="s">
        <v>41</v>
      </c>
      <c r="F464" s="21" t="s">
        <v>612</v>
      </c>
      <c r="G464" s="12" t="s">
        <v>157</v>
      </c>
      <c r="H464" s="49"/>
      <c r="I464" s="49"/>
      <c r="J464" s="55">
        <v>0</v>
      </c>
      <c r="K464" s="55">
        <v>0</v>
      </c>
      <c r="L464" s="55">
        <v>566141.73</v>
      </c>
      <c r="M464" s="55">
        <v>566141.73</v>
      </c>
      <c r="N464" s="49">
        <v>566141.73</v>
      </c>
      <c r="O464" s="49">
        <v>566141.73</v>
      </c>
      <c r="P464" s="49">
        <v>566141.73</v>
      </c>
      <c r="Q464" s="49">
        <v>566141.73</v>
      </c>
      <c r="R464" s="49"/>
      <c r="S464" s="49"/>
      <c r="T464" s="45"/>
      <c r="U464" s="152">
        <f t="shared" si="202"/>
        <v>566.14172999999994</v>
      </c>
      <c r="V464" s="152">
        <f t="shared" si="203"/>
        <v>566.14172999999994</v>
      </c>
    </row>
    <row r="465" spans="1:22" s="5" customFormat="1" ht="38.25" customHeight="1">
      <c r="A465" s="204"/>
      <c r="B465" s="204"/>
      <c r="C465" s="206"/>
      <c r="D465" s="11" t="s">
        <v>68</v>
      </c>
      <c r="E465" s="12" t="s">
        <v>41</v>
      </c>
      <c r="F465" s="21" t="s">
        <v>612</v>
      </c>
      <c r="G465" s="12" t="s">
        <v>157</v>
      </c>
      <c r="H465" s="49"/>
      <c r="I465" s="49"/>
      <c r="J465" s="55">
        <v>0</v>
      </c>
      <c r="K465" s="55">
        <v>0</v>
      </c>
      <c r="L465" s="55">
        <v>825583.47</v>
      </c>
      <c r="M465" s="55">
        <v>825583.47</v>
      </c>
      <c r="N465" s="49">
        <v>825583.47</v>
      </c>
      <c r="O465" s="49">
        <v>825583.47</v>
      </c>
      <c r="P465" s="49">
        <v>825583.47</v>
      </c>
      <c r="Q465" s="49">
        <v>825583.47</v>
      </c>
      <c r="R465" s="49"/>
      <c r="S465" s="49"/>
      <c r="T465" s="45"/>
      <c r="U465" s="152">
        <f t="shared" si="202"/>
        <v>825.58346999999992</v>
      </c>
      <c r="V465" s="152">
        <f t="shared" si="203"/>
        <v>825.58346999999992</v>
      </c>
    </row>
    <row r="466" spans="1:22" s="5" customFormat="1" ht="47.25" customHeight="1">
      <c r="A466" s="160" t="s">
        <v>469</v>
      </c>
      <c r="B466" s="2"/>
      <c r="C466" s="2" t="s">
        <v>34</v>
      </c>
      <c r="D466" s="11"/>
      <c r="E466" s="12"/>
      <c r="F466" s="12"/>
      <c r="G466" s="12"/>
      <c r="H466" s="49">
        <f>H467</f>
        <v>2251060</v>
      </c>
      <c r="I466" s="49">
        <f>I467</f>
        <v>2096734.8</v>
      </c>
      <c r="J466" s="55">
        <f t="shared" ref="J466:Q466" si="207">J467</f>
        <v>0</v>
      </c>
      <c r="K466" s="55">
        <f t="shared" si="207"/>
        <v>0</v>
      </c>
      <c r="L466" s="55">
        <f t="shared" si="207"/>
        <v>0</v>
      </c>
      <c r="M466" s="55">
        <f t="shared" si="207"/>
        <v>0</v>
      </c>
      <c r="N466" s="49">
        <f t="shared" si="207"/>
        <v>70000</v>
      </c>
      <c r="O466" s="49">
        <f t="shared" si="207"/>
        <v>70000</v>
      </c>
      <c r="P466" s="49">
        <f t="shared" si="207"/>
        <v>999324</v>
      </c>
      <c r="Q466" s="49">
        <f t="shared" si="207"/>
        <v>999324</v>
      </c>
      <c r="R466" s="49">
        <f>R467</f>
        <v>669300</v>
      </c>
      <c r="S466" s="49">
        <f>S467</f>
        <v>0</v>
      </c>
      <c r="T466" s="45"/>
      <c r="U466" s="152">
        <f t="shared" si="202"/>
        <v>999.32399999999996</v>
      </c>
      <c r="V466" s="152">
        <f t="shared" si="203"/>
        <v>999.32399999999996</v>
      </c>
    </row>
    <row r="467" spans="1:22" s="5" customFormat="1" ht="45" customHeight="1">
      <c r="A467" s="211"/>
      <c r="B467" s="2"/>
      <c r="C467" s="2" t="s">
        <v>55</v>
      </c>
      <c r="D467" s="11"/>
      <c r="E467" s="12"/>
      <c r="F467" s="12"/>
      <c r="G467" s="12"/>
      <c r="H467" s="49">
        <f>H468+H469+H470+H471+H472+H473+H474</f>
        <v>2251060</v>
      </c>
      <c r="I467" s="49">
        <f>I468+I469+I470+I471+I472+I473+I474</f>
        <v>2096734.8</v>
      </c>
      <c r="J467" s="49">
        <f t="shared" ref="J467:Q467" si="208">J468+J469+J470+J471+J472+J473+J474</f>
        <v>0</v>
      </c>
      <c r="K467" s="49">
        <f t="shared" si="208"/>
        <v>0</v>
      </c>
      <c r="L467" s="49">
        <f t="shared" si="208"/>
        <v>0</v>
      </c>
      <c r="M467" s="49">
        <f t="shared" si="208"/>
        <v>0</v>
      </c>
      <c r="N467" s="49">
        <f t="shared" si="208"/>
        <v>70000</v>
      </c>
      <c r="O467" s="49">
        <f t="shared" si="208"/>
        <v>70000</v>
      </c>
      <c r="P467" s="49">
        <f t="shared" si="208"/>
        <v>999324</v>
      </c>
      <c r="Q467" s="49">
        <f t="shared" si="208"/>
        <v>999324</v>
      </c>
      <c r="R467" s="49">
        <f>R468+R469+R471+R473+R474</f>
        <v>669300</v>
      </c>
      <c r="S467" s="49">
        <f>S468+S469+S471+S473+S474</f>
        <v>0</v>
      </c>
      <c r="T467" s="45"/>
      <c r="U467" s="152">
        <f t="shared" si="202"/>
        <v>999.32399999999996</v>
      </c>
      <c r="V467" s="152">
        <f t="shared" si="203"/>
        <v>999.32399999999996</v>
      </c>
    </row>
    <row r="468" spans="1:22" s="5" customFormat="1" ht="42" customHeight="1">
      <c r="A468" s="211"/>
      <c r="B468" s="160" t="s">
        <v>470</v>
      </c>
      <c r="C468" s="177" t="s">
        <v>67</v>
      </c>
      <c r="D468" s="11" t="s">
        <v>68</v>
      </c>
      <c r="E468" s="12" t="s">
        <v>70</v>
      </c>
      <c r="F468" s="12" t="s">
        <v>276</v>
      </c>
      <c r="G468" s="12" t="s">
        <v>140</v>
      </c>
      <c r="H468" s="49">
        <v>577000</v>
      </c>
      <c r="I468" s="49">
        <v>577000</v>
      </c>
      <c r="J468" s="55"/>
      <c r="K468" s="55"/>
      <c r="L468" s="55"/>
      <c r="M468" s="55"/>
      <c r="N468" s="49"/>
      <c r="O468" s="49"/>
      <c r="P468" s="49"/>
      <c r="Q468" s="49"/>
      <c r="R468" s="49"/>
      <c r="S468" s="49"/>
      <c r="T468" s="45"/>
      <c r="U468" s="152"/>
      <c r="V468" s="152"/>
    </row>
    <row r="469" spans="1:22" s="5" customFormat="1" ht="57.75" customHeight="1">
      <c r="A469" s="211"/>
      <c r="B469" s="203"/>
      <c r="C469" s="205"/>
      <c r="D469" s="11" t="s">
        <v>68</v>
      </c>
      <c r="E469" s="12" t="s">
        <v>70</v>
      </c>
      <c r="F469" s="12" t="s">
        <v>276</v>
      </c>
      <c r="G469" s="12" t="s">
        <v>144</v>
      </c>
      <c r="H469" s="49">
        <v>1145700</v>
      </c>
      <c r="I469" s="49">
        <v>1125000</v>
      </c>
      <c r="J469" s="55"/>
      <c r="K469" s="55"/>
      <c r="L469" s="55"/>
      <c r="M469" s="55"/>
      <c r="N469" s="49"/>
      <c r="O469" s="49"/>
      <c r="P469" s="49"/>
      <c r="Q469" s="49"/>
      <c r="R469" s="49"/>
      <c r="S469" s="49"/>
      <c r="T469" s="45"/>
      <c r="U469" s="152"/>
      <c r="V469" s="152"/>
    </row>
    <row r="470" spans="1:22" s="5" customFormat="1" ht="27" customHeight="1">
      <c r="A470" s="211"/>
      <c r="B470" s="204"/>
      <c r="C470" s="205"/>
      <c r="D470" s="11" t="s">
        <v>68</v>
      </c>
      <c r="E470" s="12" t="s">
        <v>70</v>
      </c>
      <c r="F470" s="12" t="s">
        <v>614</v>
      </c>
      <c r="G470" s="12" t="s">
        <v>140</v>
      </c>
      <c r="H470" s="49"/>
      <c r="I470" s="49"/>
      <c r="J470" s="55">
        <v>0</v>
      </c>
      <c r="K470" s="55">
        <v>0</v>
      </c>
      <c r="L470" s="55">
        <v>0</v>
      </c>
      <c r="M470" s="55">
        <v>0</v>
      </c>
      <c r="N470" s="49">
        <v>0</v>
      </c>
      <c r="O470" s="49">
        <v>0</v>
      </c>
      <c r="P470" s="49">
        <v>299324</v>
      </c>
      <c r="Q470" s="49">
        <v>299324</v>
      </c>
      <c r="R470" s="49"/>
      <c r="S470" s="49"/>
      <c r="T470" s="45"/>
      <c r="U470" s="152">
        <f t="shared" si="202"/>
        <v>299.32400000000001</v>
      </c>
      <c r="V470" s="152">
        <f t="shared" si="203"/>
        <v>299.32400000000001</v>
      </c>
    </row>
    <row r="471" spans="1:22" s="5" customFormat="1" ht="56.25" customHeight="1">
      <c r="A471" s="211"/>
      <c r="B471" s="160" t="s">
        <v>471</v>
      </c>
      <c r="C471" s="205"/>
      <c r="D471" s="11" t="s">
        <v>68</v>
      </c>
      <c r="E471" s="12" t="s">
        <v>70</v>
      </c>
      <c r="F471" s="12" t="s">
        <v>472</v>
      </c>
      <c r="G471" s="12" t="s">
        <v>140</v>
      </c>
      <c r="H471" s="49">
        <v>463360</v>
      </c>
      <c r="I471" s="49">
        <v>329734.8</v>
      </c>
      <c r="J471" s="55"/>
      <c r="K471" s="55"/>
      <c r="L471" s="55"/>
      <c r="M471" s="55"/>
      <c r="N471" s="49"/>
      <c r="O471" s="49"/>
      <c r="P471" s="49"/>
      <c r="Q471" s="49"/>
      <c r="R471" s="49"/>
      <c r="S471" s="49"/>
      <c r="T471" s="45"/>
      <c r="U471" s="152"/>
      <c r="V471" s="152"/>
    </row>
    <row r="472" spans="1:22" s="5" customFormat="1" ht="51" customHeight="1">
      <c r="A472" s="211"/>
      <c r="B472" s="204"/>
      <c r="C472" s="205"/>
      <c r="D472" s="11" t="s">
        <v>68</v>
      </c>
      <c r="E472" s="12" t="s">
        <v>70</v>
      </c>
      <c r="F472" s="12" t="s">
        <v>613</v>
      </c>
      <c r="G472" s="12" t="s">
        <v>140</v>
      </c>
      <c r="H472" s="49"/>
      <c r="I472" s="49"/>
      <c r="J472" s="55">
        <v>0</v>
      </c>
      <c r="K472" s="55">
        <v>0</v>
      </c>
      <c r="L472" s="55">
        <v>0</v>
      </c>
      <c r="M472" s="55">
        <v>0</v>
      </c>
      <c r="N472" s="49">
        <v>0</v>
      </c>
      <c r="O472" s="49">
        <v>0</v>
      </c>
      <c r="P472" s="49">
        <v>630000</v>
      </c>
      <c r="Q472" s="49">
        <v>630000</v>
      </c>
      <c r="R472" s="49"/>
      <c r="S472" s="49"/>
      <c r="T472" s="45"/>
      <c r="U472" s="152">
        <f t="shared" si="202"/>
        <v>630</v>
      </c>
      <c r="V472" s="152">
        <f t="shared" si="203"/>
        <v>630</v>
      </c>
    </row>
    <row r="473" spans="1:22" s="5" customFormat="1" ht="63" customHeight="1">
      <c r="A473" s="211"/>
      <c r="B473" s="2" t="s">
        <v>473</v>
      </c>
      <c r="C473" s="205"/>
      <c r="D473" s="11" t="s">
        <v>68</v>
      </c>
      <c r="E473" s="12" t="s">
        <v>70</v>
      </c>
      <c r="F473" s="12" t="s">
        <v>275</v>
      </c>
      <c r="G473" s="12" t="s">
        <v>140</v>
      </c>
      <c r="H473" s="49">
        <v>65000</v>
      </c>
      <c r="I473" s="49">
        <v>65000</v>
      </c>
      <c r="J473" s="55"/>
      <c r="K473" s="55"/>
      <c r="L473" s="55"/>
      <c r="M473" s="55"/>
      <c r="N473" s="49"/>
      <c r="O473" s="49"/>
      <c r="P473" s="49"/>
      <c r="Q473" s="49"/>
      <c r="R473" s="49"/>
      <c r="S473" s="49"/>
      <c r="T473" s="45"/>
      <c r="U473" s="152"/>
      <c r="V473" s="152"/>
    </row>
    <row r="474" spans="1:22" s="5" customFormat="1" ht="72.75" customHeight="1">
      <c r="A474" s="204"/>
      <c r="B474" s="77" t="s">
        <v>616</v>
      </c>
      <c r="C474" s="206"/>
      <c r="D474" s="11" t="s">
        <v>68</v>
      </c>
      <c r="E474" s="12" t="s">
        <v>70</v>
      </c>
      <c r="F474" s="12" t="s">
        <v>615</v>
      </c>
      <c r="G474" s="12" t="s">
        <v>140</v>
      </c>
      <c r="H474" s="49"/>
      <c r="I474" s="49"/>
      <c r="J474" s="55">
        <v>0</v>
      </c>
      <c r="K474" s="55">
        <v>0</v>
      </c>
      <c r="L474" s="55">
        <v>0</v>
      </c>
      <c r="M474" s="55">
        <v>0</v>
      </c>
      <c r="N474" s="49">
        <v>70000</v>
      </c>
      <c r="O474" s="49">
        <v>70000</v>
      </c>
      <c r="P474" s="49">
        <v>70000</v>
      </c>
      <c r="Q474" s="49">
        <v>70000</v>
      </c>
      <c r="R474" s="49">
        <v>669300</v>
      </c>
      <c r="S474" s="49">
        <v>0</v>
      </c>
      <c r="T474" s="45"/>
      <c r="U474" s="152">
        <f t="shared" si="202"/>
        <v>70</v>
      </c>
      <c r="V474" s="152">
        <f t="shared" si="203"/>
        <v>70</v>
      </c>
    </row>
    <row r="475" spans="1:22" s="5" customFormat="1" ht="27.75" customHeight="1">
      <c r="A475" s="177" t="s">
        <v>545</v>
      </c>
      <c r="B475" s="177" t="s">
        <v>474</v>
      </c>
      <c r="C475" s="2" t="s">
        <v>34</v>
      </c>
      <c r="D475" s="11"/>
      <c r="E475" s="11"/>
      <c r="F475" s="11"/>
      <c r="G475" s="11"/>
      <c r="H475" s="49">
        <v>472000</v>
      </c>
      <c r="I475" s="49">
        <v>472000</v>
      </c>
      <c r="J475" s="55">
        <f t="shared" ref="J475:S475" si="209">J476</f>
        <v>84000</v>
      </c>
      <c r="K475" s="55">
        <f t="shared" si="209"/>
        <v>84000</v>
      </c>
      <c r="L475" s="55">
        <f t="shared" si="209"/>
        <v>168000</v>
      </c>
      <c r="M475" s="55">
        <f t="shared" si="209"/>
        <v>168000</v>
      </c>
      <c r="N475" s="49">
        <f t="shared" si="209"/>
        <v>255000</v>
      </c>
      <c r="O475" s="49">
        <f t="shared" si="209"/>
        <v>255000</v>
      </c>
      <c r="P475" s="49">
        <f t="shared" si="209"/>
        <v>371000</v>
      </c>
      <c r="Q475" s="49">
        <f t="shared" si="209"/>
        <v>371000</v>
      </c>
      <c r="R475" s="49">
        <f t="shared" si="209"/>
        <v>456000</v>
      </c>
      <c r="S475" s="49">
        <f t="shared" si="209"/>
        <v>456000</v>
      </c>
      <c r="T475" s="45"/>
      <c r="U475" s="152">
        <f t="shared" si="202"/>
        <v>371</v>
      </c>
      <c r="V475" s="152">
        <f t="shared" si="203"/>
        <v>371</v>
      </c>
    </row>
    <row r="476" spans="1:22" s="5" customFormat="1" ht="90" customHeight="1">
      <c r="A476" s="208"/>
      <c r="B476" s="208"/>
      <c r="C476" s="2" t="s">
        <v>69</v>
      </c>
      <c r="D476" s="11" t="s">
        <v>68</v>
      </c>
      <c r="E476" s="11" t="s">
        <v>113</v>
      </c>
      <c r="F476" s="11" t="s">
        <v>246</v>
      </c>
      <c r="G476" s="11" t="s">
        <v>43</v>
      </c>
      <c r="H476" s="49">
        <v>472000</v>
      </c>
      <c r="I476" s="49">
        <v>472000</v>
      </c>
      <c r="J476" s="55">
        <v>84000</v>
      </c>
      <c r="K476" s="55">
        <v>84000</v>
      </c>
      <c r="L476" s="55">
        <v>168000</v>
      </c>
      <c r="M476" s="55">
        <v>168000</v>
      </c>
      <c r="N476" s="49">
        <v>255000</v>
      </c>
      <c r="O476" s="49">
        <v>255000</v>
      </c>
      <c r="P476" s="49">
        <v>371000</v>
      </c>
      <c r="Q476" s="49">
        <v>371000</v>
      </c>
      <c r="R476" s="49">
        <v>456000</v>
      </c>
      <c r="S476" s="49">
        <v>456000</v>
      </c>
      <c r="T476" s="45"/>
      <c r="U476" s="152">
        <f t="shared" si="202"/>
        <v>371</v>
      </c>
      <c r="V476" s="152">
        <f t="shared" si="203"/>
        <v>371</v>
      </c>
    </row>
    <row r="477" spans="1:22" s="40" customFormat="1" ht="42.75" customHeight="1">
      <c r="A477" s="154" t="s">
        <v>630</v>
      </c>
      <c r="B477" s="154" t="s">
        <v>687</v>
      </c>
      <c r="C477" s="104" t="s">
        <v>34</v>
      </c>
      <c r="D477" s="14"/>
      <c r="E477" s="14"/>
      <c r="F477" s="14"/>
      <c r="G477" s="14"/>
      <c r="H477" s="61">
        <f t="shared" ref="H477:S477" si="210">H478</f>
        <v>60000</v>
      </c>
      <c r="I477" s="61">
        <f>I478</f>
        <v>0</v>
      </c>
      <c r="J477" s="61">
        <f t="shared" si="210"/>
        <v>0</v>
      </c>
      <c r="K477" s="61">
        <f t="shared" si="210"/>
        <v>0</v>
      </c>
      <c r="L477" s="61">
        <f t="shared" si="210"/>
        <v>0</v>
      </c>
      <c r="M477" s="61">
        <f t="shared" si="210"/>
        <v>0</v>
      </c>
      <c r="N477" s="61">
        <f t="shared" si="210"/>
        <v>0</v>
      </c>
      <c r="O477" s="61">
        <f t="shared" si="210"/>
        <v>0</v>
      </c>
      <c r="P477" s="61">
        <f t="shared" si="210"/>
        <v>60000</v>
      </c>
      <c r="Q477" s="61">
        <f t="shared" si="210"/>
        <v>60000</v>
      </c>
      <c r="R477" s="61">
        <f t="shared" si="210"/>
        <v>60000</v>
      </c>
      <c r="S477" s="61">
        <f t="shared" si="210"/>
        <v>60000</v>
      </c>
      <c r="T477" s="46"/>
      <c r="U477" s="9">
        <f t="shared" si="202"/>
        <v>60</v>
      </c>
      <c r="V477" s="9">
        <f t="shared" si="203"/>
        <v>60</v>
      </c>
    </row>
    <row r="478" spans="1:22" s="40" customFormat="1" ht="56.25" customHeight="1">
      <c r="A478" s="154"/>
      <c r="B478" s="154"/>
      <c r="C478" s="104" t="s">
        <v>47</v>
      </c>
      <c r="D478" s="14" t="s">
        <v>49</v>
      </c>
      <c r="E478" s="14" t="s">
        <v>54</v>
      </c>
      <c r="F478" s="14" t="s">
        <v>476</v>
      </c>
      <c r="G478" s="14" t="s">
        <v>401</v>
      </c>
      <c r="H478" s="62">
        <f>H479+H481</f>
        <v>60000</v>
      </c>
      <c r="I478" s="62">
        <f>I479+I481</f>
        <v>0</v>
      </c>
      <c r="J478" s="62">
        <f t="shared" ref="J478:Q478" si="211">J479+J481</f>
        <v>0</v>
      </c>
      <c r="K478" s="62">
        <f t="shared" si="211"/>
        <v>0</v>
      </c>
      <c r="L478" s="62">
        <f t="shared" si="211"/>
        <v>0</v>
      </c>
      <c r="M478" s="62">
        <f t="shared" si="211"/>
        <v>0</v>
      </c>
      <c r="N478" s="62">
        <f t="shared" si="211"/>
        <v>0</v>
      </c>
      <c r="O478" s="62">
        <f t="shared" si="211"/>
        <v>0</v>
      </c>
      <c r="P478" s="62">
        <f>P479+P481</f>
        <v>60000</v>
      </c>
      <c r="Q478" s="62">
        <f t="shared" si="211"/>
        <v>60000</v>
      </c>
      <c r="R478" s="62">
        <f>R482+R480</f>
        <v>60000</v>
      </c>
      <c r="S478" s="62">
        <f>S482+S480</f>
        <v>60000</v>
      </c>
      <c r="T478" s="46"/>
      <c r="U478" s="8">
        <f t="shared" si="202"/>
        <v>60</v>
      </c>
      <c r="V478" s="8">
        <f t="shared" si="203"/>
        <v>60</v>
      </c>
    </row>
    <row r="479" spans="1:22" s="5" customFormat="1" ht="54" customHeight="1">
      <c r="A479" s="220" t="s">
        <v>505</v>
      </c>
      <c r="B479" s="212" t="s">
        <v>617</v>
      </c>
      <c r="C479" s="76" t="s">
        <v>34</v>
      </c>
      <c r="D479" s="42"/>
      <c r="E479" s="42"/>
      <c r="F479" s="42"/>
      <c r="G479" s="42"/>
      <c r="H479" s="55">
        <f>H480</f>
        <v>0</v>
      </c>
      <c r="I479" s="55">
        <f t="shared" ref="I479:Q479" si="212">I480</f>
        <v>0</v>
      </c>
      <c r="J479" s="55">
        <f t="shared" si="212"/>
        <v>0</v>
      </c>
      <c r="K479" s="55">
        <f t="shared" si="212"/>
        <v>0</v>
      </c>
      <c r="L479" s="55">
        <f t="shared" si="212"/>
        <v>0</v>
      </c>
      <c r="M479" s="55">
        <f t="shared" si="212"/>
        <v>0</v>
      </c>
      <c r="N479" s="55">
        <f t="shared" si="212"/>
        <v>0</v>
      </c>
      <c r="O479" s="55">
        <f t="shared" si="212"/>
        <v>0</v>
      </c>
      <c r="P479" s="55">
        <f t="shared" si="212"/>
        <v>30000</v>
      </c>
      <c r="Q479" s="55">
        <f t="shared" si="212"/>
        <v>30000</v>
      </c>
      <c r="R479" s="55">
        <f>R480</f>
        <v>30000</v>
      </c>
      <c r="S479" s="55">
        <f>S480</f>
        <v>30000</v>
      </c>
      <c r="T479" s="44"/>
      <c r="U479" s="152">
        <f t="shared" si="202"/>
        <v>30</v>
      </c>
      <c r="V479" s="152">
        <f t="shared" si="203"/>
        <v>30</v>
      </c>
    </row>
    <row r="480" spans="1:22" s="5" customFormat="1" ht="52.5" customHeight="1">
      <c r="A480" s="221"/>
      <c r="B480" s="206"/>
      <c r="C480" s="78" t="s">
        <v>47</v>
      </c>
      <c r="D480" s="42" t="s">
        <v>49</v>
      </c>
      <c r="E480" s="42" t="s">
        <v>54</v>
      </c>
      <c r="F480" s="42" t="s">
        <v>618</v>
      </c>
      <c r="G480" s="42" t="s">
        <v>401</v>
      </c>
      <c r="H480" s="55"/>
      <c r="I480" s="55"/>
      <c r="J480" s="55">
        <v>0</v>
      </c>
      <c r="K480" s="55">
        <v>0</v>
      </c>
      <c r="L480" s="55">
        <v>0</v>
      </c>
      <c r="M480" s="55">
        <v>0</v>
      </c>
      <c r="N480" s="55">
        <v>0</v>
      </c>
      <c r="O480" s="55">
        <v>0</v>
      </c>
      <c r="P480" s="55">
        <v>30000</v>
      </c>
      <c r="Q480" s="55">
        <v>30000</v>
      </c>
      <c r="R480" s="55">
        <v>30000</v>
      </c>
      <c r="S480" s="55">
        <v>30000</v>
      </c>
      <c r="T480" s="44"/>
      <c r="U480" s="152">
        <f t="shared" si="202"/>
        <v>30</v>
      </c>
      <c r="V480" s="152">
        <f t="shared" si="203"/>
        <v>30</v>
      </c>
    </row>
    <row r="481" spans="1:22" s="5" customFormat="1" ht="37.5" customHeight="1">
      <c r="A481" s="224" t="s">
        <v>506</v>
      </c>
      <c r="B481" s="225" t="s">
        <v>475</v>
      </c>
      <c r="C481" s="34" t="s">
        <v>34</v>
      </c>
      <c r="D481" s="42"/>
      <c r="E481" s="42"/>
      <c r="F481" s="42"/>
      <c r="G481" s="42"/>
      <c r="H481" s="55">
        <f t="shared" ref="H481:Q481" si="213">H482</f>
        <v>60000</v>
      </c>
      <c r="I481" s="55">
        <f>I482</f>
        <v>0</v>
      </c>
      <c r="J481" s="55">
        <f t="shared" si="213"/>
        <v>0</v>
      </c>
      <c r="K481" s="55">
        <f t="shared" si="213"/>
        <v>0</v>
      </c>
      <c r="L481" s="55">
        <f t="shared" si="213"/>
        <v>0</v>
      </c>
      <c r="M481" s="55">
        <f t="shared" si="213"/>
        <v>0</v>
      </c>
      <c r="N481" s="55">
        <f t="shared" si="213"/>
        <v>0</v>
      </c>
      <c r="O481" s="55">
        <f t="shared" si="213"/>
        <v>0</v>
      </c>
      <c r="P481" s="55">
        <f t="shared" si="213"/>
        <v>30000</v>
      </c>
      <c r="Q481" s="55">
        <f t="shared" si="213"/>
        <v>30000</v>
      </c>
      <c r="R481" s="55">
        <f t="shared" ref="R481:S481" si="214">R482</f>
        <v>30000</v>
      </c>
      <c r="S481" s="55">
        <f t="shared" si="214"/>
        <v>30000</v>
      </c>
      <c r="T481" s="45"/>
      <c r="U481" s="152">
        <f t="shared" si="202"/>
        <v>30</v>
      </c>
      <c r="V481" s="152">
        <f t="shared" si="203"/>
        <v>30</v>
      </c>
    </row>
    <row r="482" spans="1:22" s="5" customFormat="1" ht="42" customHeight="1">
      <c r="A482" s="224"/>
      <c r="B482" s="218"/>
      <c r="C482" s="41" t="s">
        <v>47</v>
      </c>
      <c r="D482" s="42" t="s">
        <v>49</v>
      </c>
      <c r="E482" s="42" t="s">
        <v>54</v>
      </c>
      <c r="F482" s="42" t="s">
        <v>476</v>
      </c>
      <c r="G482" s="42" t="s">
        <v>401</v>
      </c>
      <c r="H482" s="55">
        <v>60000</v>
      </c>
      <c r="I482" s="55">
        <v>0</v>
      </c>
      <c r="J482" s="55">
        <v>0</v>
      </c>
      <c r="K482" s="55">
        <v>0</v>
      </c>
      <c r="L482" s="55">
        <v>0</v>
      </c>
      <c r="M482" s="55">
        <v>0</v>
      </c>
      <c r="N482" s="49">
        <v>0</v>
      </c>
      <c r="O482" s="49">
        <v>0</v>
      </c>
      <c r="P482" s="49">
        <v>30000</v>
      </c>
      <c r="Q482" s="49">
        <v>30000</v>
      </c>
      <c r="R482" s="49">
        <v>30000</v>
      </c>
      <c r="S482" s="49">
        <v>30000</v>
      </c>
      <c r="T482" s="45"/>
      <c r="U482" s="152">
        <f t="shared" si="202"/>
        <v>30</v>
      </c>
      <c r="V482" s="152">
        <f t="shared" si="203"/>
        <v>30</v>
      </c>
    </row>
    <row r="483" spans="1:22" s="40" customFormat="1" ht="31.5" customHeight="1">
      <c r="A483" s="166" t="s">
        <v>630</v>
      </c>
      <c r="B483" s="166" t="s">
        <v>688</v>
      </c>
      <c r="C483" s="104" t="s">
        <v>34</v>
      </c>
      <c r="D483" s="14"/>
      <c r="E483" s="14"/>
      <c r="F483" s="14"/>
      <c r="G483" s="14"/>
      <c r="H483" s="61">
        <f>H484+H485+H486</f>
        <v>0</v>
      </c>
      <c r="I483" s="61">
        <f t="shared" ref="I483:Q483" si="215">I484+I485+I486</f>
        <v>0</v>
      </c>
      <c r="J483" s="61">
        <f t="shared" si="215"/>
        <v>9000</v>
      </c>
      <c r="K483" s="61">
        <f t="shared" si="215"/>
        <v>9000</v>
      </c>
      <c r="L483" s="61">
        <f t="shared" si="215"/>
        <v>48000</v>
      </c>
      <c r="M483" s="61">
        <f t="shared" si="215"/>
        <v>48000</v>
      </c>
      <c r="N483" s="61">
        <f t="shared" si="215"/>
        <v>48000</v>
      </c>
      <c r="O483" s="61">
        <f t="shared" si="215"/>
        <v>48000</v>
      </c>
      <c r="P483" s="61">
        <f t="shared" si="215"/>
        <v>112230</v>
      </c>
      <c r="Q483" s="61">
        <f t="shared" si="215"/>
        <v>97228</v>
      </c>
      <c r="R483" s="61">
        <f>R484+R485+R486</f>
        <v>112230</v>
      </c>
      <c r="S483" s="61">
        <f>S484+S485+S486</f>
        <v>112230</v>
      </c>
      <c r="T483" s="46"/>
      <c r="U483" s="9">
        <f t="shared" si="202"/>
        <v>112.23</v>
      </c>
      <c r="V483" s="9">
        <f t="shared" si="203"/>
        <v>97.227999999999994</v>
      </c>
    </row>
    <row r="484" spans="1:22" s="40" customFormat="1" ht="56.25" customHeight="1">
      <c r="A484" s="209"/>
      <c r="B484" s="209"/>
      <c r="C484" s="104" t="s">
        <v>47</v>
      </c>
      <c r="D484" s="14" t="s">
        <v>49</v>
      </c>
      <c r="E484" s="14" t="s">
        <v>97</v>
      </c>
      <c r="F484" s="14" t="s">
        <v>621</v>
      </c>
      <c r="G484" s="14" t="s">
        <v>135</v>
      </c>
      <c r="H484" s="62">
        <f>H487</f>
        <v>0</v>
      </c>
      <c r="I484" s="62">
        <f t="shared" ref="I484:Q484" si="216">I487</f>
        <v>0</v>
      </c>
      <c r="J484" s="62">
        <f t="shared" si="216"/>
        <v>0</v>
      </c>
      <c r="K484" s="62">
        <f t="shared" si="216"/>
        <v>0</v>
      </c>
      <c r="L484" s="62">
        <f t="shared" si="216"/>
        <v>0</v>
      </c>
      <c r="M484" s="62">
        <f t="shared" si="216"/>
        <v>0</v>
      </c>
      <c r="N484" s="62">
        <f t="shared" si="216"/>
        <v>0</v>
      </c>
      <c r="O484" s="62">
        <f t="shared" si="216"/>
        <v>0</v>
      </c>
      <c r="P484" s="62">
        <f t="shared" si="216"/>
        <v>15000</v>
      </c>
      <c r="Q484" s="62">
        <f t="shared" si="216"/>
        <v>0</v>
      </c>
      <c r="R484" s="62">
        <f>R487</f>
        <v>15000</v>
      </c>
      <c r="S484" s="62">
        <f>S487</f>
        <v>15000</v>
      </c>
      <c r="T484" s="46"/>
      <c r="U484" s="8">
        <f t="shared" si="202"/>
        <v>15</v>
      </c>
      <c r="V484" s="8">
        <f t="shared" si="203"/>
        <v>0</v>
      </c>
    </row>
    <row r="485" spans="1:22" s="40" customFormat="1" ht="45" customHeight="1">
      <c r="A485" s="209"/>
      <c r="B485" s="209"/>
      <c r="C485" s="104" t="s">
        <v>69</v>
      </c>
      <c r="D485" s="14" t="s">
        <v>68</v>
      </c>
      <c r="E485" s="14" t="s">
        <v>97</v>
      </c>
      <c r="F485" s="14" t="s">
        <v>626</v>
      </c>
      <c r="G485" s="14" t="s">
        <v>43</v>
      </c>
      <c r="H485" s="62">
        <f>H489</f>
        <v>0</v>
      </c>
      <c r="I485" s="62">
        <f t="shared" ref="I485:Q485" si="217">I489</f>
        <v>0</v>
      </c>
      <c r="J485" s="62">
        <f t="shared" si="217"/>
        <v>0</v>
      </c>
      <c r="K485" s="62">
        <f t="shared" si="217"/>
        <v>0</v>
      </c>
      <c r="L485" s="62">
        <f t="shared" si="217"/>
        <v>0</v>
      </c>
      <c r="M485" s="62">
        <f t="shared" si="217"/>
        <v>0</v>
      </c>
      <c r="N485" s="62">
        <f t="shared" si="217"/>
        <v>0</v>
      </c>
      <c r="O485" s="62">
        <f t="shared" si="217"/>
        <v>0</v>
      </c>
      <c r="P485" s="62">
        <f t="shared" si="217"/>
        <v>18230</v>
      </c>
      <c r="Q485" s="62">
        <f t="shared" si="217"/>
        <v>18228</v>
      </c>
      <c r="R485" s="62">
        <f>R489</f>
        <v>18230</v>
      </c>
      <c r="S485" s="62">
        <f>S489</f>
        <v>18230</v>
      </c>
      <c r="T485" s="46"/>
      <c r="U485" s="8">
        <f t="shared" si="202"/>
        <v>18.23</v>
      </c>
      <c r="V485" s="8">
        <f t="shared" si="203"/>
        <v>18.228000000000002</v>
      </c>
    </row>
    <row r="486" spans="1:22" s="40" customFormat="1" ht="38.25" customHeight="1">
      <c r="A486" s="222"/>
      <c r="B486" s="222"/>
      <c r="C486" s="104" t="s">
        <v>90</v>
      </c>
      <c r="D486" s="14" t="s">
        <v>36</v>
      </c>
      <c r="E486" s="14" t="s">
        <v>97</v>
      </c>
      <c r="F486" s="14" t="s">
        <v>624</v>
      </c>
      <c r="G486" s="14" t="s">
        <v>135</v>
      </c>
      <c r="H486" s="62">
        <f>H488</f>
        <v>0</v>
      </c>
      <c r="I486" s="62">
        <f t="shared" ref="I486:Q486" si="218">I488</f>
        <v>0</v>
      </c>
      <c r="J486" s="62">
        <f t="shared" si="218"/>
        <v>9000</v>
      </c>
      <c r="K486" s="62">
        <f t="shared" si="218"/>
        <v>9000</v>
      </c>
      <c r="L486" s="62">
        <f t="shared" si="218"/>
        <v>48000</v>
      </c>
      <c r="M486" s="62">
        <f t="shared" si="218"/>
        <v>48000</v>
      </c>
      <c r="N486" s="62">
        <f t="shared" si="218"/>
        <v>48000</v>
      </c>
      <c r="O486" s="62">
        <f t="shared" si="218"/>
        <v>48000</v>
      </c>
      <c r="P486" s="62">
        <f t="shared" si="218"/>
        <v>79000</v>
      </c>
      <c r="Q486" s="62">
        <f t="shared" si="218"/>
        <v>79000</v>
      </c>
      <c r="R486" s="62">
        <f>R488</f>
        <v>79000</v>
      </c>
      <c r="S486" s="62">
        <f>S488</f>
        <v>79000</v>
      </c>
      <c r="T486" s="46"/>
      <c r="U486" s="8">
        <f t="shared" si="202"/>
        <v>79</v>
      </c>
      <c r="V486" s="8">
        <f t="shared" si="203"/>
        <v>79</v>
      </c>
    </row>
    <row r="487" spans="1:22" s="5" customFormat="1" ht="87.75" customHeight="1">
      <c r="A487" s="79" t="s">
        <v>619</v>
      </c>
      <c r="B487" s="80" t="s">
        <v>620</v>
      </c>
      <c r="C487" s="78" t="s">
        <v>47</v>
      </c>
      <c r="D487" s="42" t="s">
        <v>49</v>
      </c>
      <c r="E487" s="42" t="s">
        <v>97</v>
      </c>
      <c r="F487" s="42" t="s">
        <v>621</v>
      </c>
      <c r="G487" s="42" t="s">
        <v>135</v>
      </c>
      <c r="H487" s="55"/>
      <c r="I487" s="55"/>
      <c r="J487" s="55">
        <v>0</v>
      </c>
      <c r="K487" s="55">
        <v>0</v>
      </c>
      <c r="L487" s="55">
        <v>0</v>
      </c>
      <c r="M487" s="55">
        <v>0</v>
      </c>
      <c r="N487" s="55">
        <v>0</v>
      </c>
      <c r="O487" s="55">
        <v>0</v>
      </c>
      <c r="P487" s="55">
        <v>15000</v>
      </c>
      <c r="Q487" s="55">
        <v>0</v>
      </c>
      <c r="R487" s="55">
        <v>15000</v>
      </c>
      <c r="S487" s="55">
        <v>15000</v>
      </c>
      <c r="T487" s="44"/>
      <c r="U487" s="152">
        <f t="shared" si="202"/>
        <v>15</v>
      </c>
      <c r="V487" s="152">
        <f t="shared" si="203"/>
        <v>0</v>
      </c>
    </row>
    <row r="488" spans="1:22" s="5" customFormat="1" ht="81.75" customHeight="1">
      <c r="A488" s="79" t="s">
        <v>622</v>
      </c>
      <c r="B488" s="80" t="s">
        <v>623</v>
      </c>
      <c r="C488" s="78" t="s">
        <v>35</v>
      </c>
      <c r="D488" s="42" t="s">
        <v>36</v>
      </c>
      <c r="E488" s="42" t="s">
        <v>97</v>
      </c>
      <c r="F488" s="42" t="s">
        <v>624</v>
      </c>
      <c r="G488" s="42" t="s">
        <v>135</v>
      </c>
      <c r="H488" s="55"/>
      <c r="I488" s="55"/>
      <c r="J488" s="55">
        <v>9000</v>
      </c>
      <c r="K488" s="55">
        <v>9000</v>
      </c>
      <c r="L488" s="55">
        <v>48000</v>
      </c>
      <c r="M488" s="55">
        <v>48000</v>
      </c>
      <c r="N488" s="55">
        <v>48000</v>
      </c>
      <c r="O488" s="55">
        <v>48000</v>
      </c>
      <c r="P488" s="55">
        <v>79000</v>
      </c>
      <c r="Q488" s="55">
        <v>79000</v>
      </c>
      <c r="R488" s="55">
        <v>79000</v>
      </c>
      <c r="S488" s="55">
        <v>79000</v>
      </c>
      <c r="T488" s="44"/>
      <c r="U488" s="152">
        <f t="shared" si="202"/>
        <v>79</v>
      </c>
      <c r="V488" s="152">
        <f t="shared" si="203"/>
        <v>79</v>
      </c>
    </row>
    <row r="489" spans="1:22" s="5" customFormat="1" ht="124.5" customHeight="1">
      <c r="A489" s="79" t="s">
        <v>546</v>
      </c>
      <c r="B489" s="80" t="s">
        <v>625</v>
      </c>
      <c r="C489" s="78" t="s">
        <v>69</v>
      </c>
      <c r="D489" s="42" t="s">
        <v>68</v>
      </c>
      <c r="E489" s="42" t="s">
        <v>97</v>
      </c>
      <c r="F489" s="42" t="s">
        <v>626</v>
      </c>
      <c r="G489" s="42" t="s">
        <v>43</v>
      </c>
      <c r="H489" s="55"/>
      <c r="I489" s="55"/>
      <c r="J489" s="55">
        <v>0</v>
      </c>
      <c r="K489" s="55">
        <v>0</v>
      </c>
      <c r="L489" s="55">
        <v>0</v>
      </c>
      <c r="M489" s="55">
        <v>0</v>
      </c>
      <c r="N489" s="55">
        <v>0</v>
      </c>
      <c r="O489" s="55">
        <v>0</v>
      </c>
      <c r="P489" s="55">
        <v>18230</v>
      </c>
      <c r="Q489" s="55">
        <v>18228</v>
      </c>
      <c r="R489" s="55">
        <v>18230</v>
      </c>
      <c r="S489" s="55">
        <v>18230</v>
      </c>
      <c r="T489" s="44"/>
      <c r="U489" s="152">
        <f t="shared" si="202"/>
        <v>18.23</v>
      </c>
      <c r="V489" s="152">
        <f t="shared" si="203"/>
        <v>18.228000000000002</v>
      </c>
    </row>
    <row r="490" spans="1:22">
      <c r="H490" s="93"/>
      <c r="I490" s="93"/>
      <c r="J490" s="93"/>
      <c r="K490" s="93"/>
      <c r="L490" s="93"/>
      <c r="M490" s="93"/>
      <c r="N490" s="93"/>
      <c r="O490" s="93"/>
      <c r="P490" s="93"/>
      <c r="Q490" s="93"/>
      <c r="R490" s="93"/>
      <c r="S490" s="93"/>
    </row>
    <row r="492" spans="1:22" ht="15.6">
      <c r="A492" s="191" t="s">
        <v>685</v>
      </c>
      <c r="B492" s="191"/>
      <c r="C492" s="98"/>
      <c r="D492" s="153"/>
      <c r="E492" s="153"/>
      <c r="F492" s="153"/>
      <c r="G492" s="153"/>
      <c r="H492" s="136"/>
      <c r="I492" s="136"/>
      <c r="J492" s="98"/>
      <c r="K492" s="98"/>
      <c r="L492" s="98"/>
      <c r="M492" s="98"/>
      <c r="N492" s="98"/>
      <c r="O492" s="98"/>
      <c r="P492" s="98"/>
      <c r="Q492" s="98"/>
      <c r="R492" s="98"/>
      <c r="S492" s="98"/>
      <c r="T492" s="98"/>
      <c r="U492" s="136"/>
    </row>
    <row r="493" spans="1:22" ht="15.6">
      <c r="A493" s="191" t="s">
        <v>681</v>
      </c>
      <c r="B493" s="191"/>
      <c r="C493" s="98"/>
      <c r="D493" s="153"/>
      <c r="E493" s="153"/>
      <c r="F493" s="202" t="s">
        <v>682</v>
      </c>
      <c r="G493" s="202"/>
      <c r="H493" s="202"/>
      <c r="I493" s="202"/>
      <c r="J493" s="202"/>
      <c r="K493" s="202"/>
      <c r="L493" s="202"/>
      <c r="M493" s="202"/>
      <c r="N493" s="202"/>
      <c r="O493" s="202"/>
      <c r="P493" s="202"/>
      <c r="Q493" s="202"/>
      <c r="R493" s="202"/>
      <c r="S493" s="202"/>
      <c r="T493" s="202"/>
      <c r="U493" s="202"/>
    </row>
    <row r="497" spans="1:2">
      <c r="A497" s="195" t="s">
        <v>683</v>
      </c>
      <c r="B497" s="195"/>
    </row>
    <row r="498" spans="1:2">
      <c r="A498" s="195" t="s">
        <v>684</v>
      </c>
      <c r="B498" s="195"/>
    </row>
  </sheetData>
  <mergeCells count="237">
    <mergeCell ref="B483:B486"/>
    <mergeCell ref="A110:A112"/>
    <mergeCell ref="C414:C417"/>
    <mergeCell ref="B432:B433"/>
    <mergeCell ref="A441:A449"/>
    <mergeCell ref="C443:C446"/>
    <mergeCell ref="A332:A333"/>
    <mergeCell ref="B332:B333"/>
    <mergeCell ref="A336:A337"/>
    <mergeCell ref="B336:B337"/>
    <mergeCell ref="C384:C387"/>
    <mergeCell ref="B380:B382"/>
    <mergeCell ref="A380:A382"/>
    <mergeCell ref="A373:A374"/>
    <mergeCell ref="B373:B374"/>
    <mergeCell ref="A365:A367"/>
    <mergeCell ref="B365:B367"/>
    <mergeCell ref="A360:A361"/>
    <mergeCell ref="B362:B364"/>
    <mergeCell ref="A362:A364"/>
    <mergeCell ref="A340:A343"/>
    <mergeCell ref="B360:B361"/>
    <mergeCell ref="A419:A421"/>
    <mergeCell ref="C297:C299"/>
    <mergeCell ref="B334:B335"/>
    <mergeCell ref="B304:B305"/>
    <mergeCell ref="B383:B384"/>
    <mergeCell ref="C244:C246"/>
    <mergeCell ref="C248:C251"/>
    <mergeCell ref="C253:C261"/>
    <mergeCell ref="C264:C266"/>
    <mergeCell ref="C282:C290"/>
    <mergeCell ref="C291:C295"/>
    <mergeCell ref="C300:C303"/>
    <mergeCell ref="B327:B329"/>
    <mergeCell ref="B274:B275"/>
    <mergeCell ref="C376:C377"/>
    <mergeCell ref="B330:B331"/>
    <mergeCell ref="T4:T7"/>
    <mergeCell ref="B100:B109"/>
    <mergeCell ref="C102:C109"/>
    <mergeCell ref="B28:B29"/>
    <mergeCell ref="B33:B35"/>
    <mergeCell ref="B61:B63"/>
    <mergeCell ref="C76:C77"/>
    <mergeCell ref="C94:C96"/>
    <mergeCell ref="C86:C88"/>
    <mergeCell ref="C11:C73"/>
    <mergeCell ref="B55:B58"/>
    <mergeCell ref="B38:B39"/>
    <mergeCell ref="B40:B41"/>
    <mergeCell ref="P5:P7"/>
    <mergeCell ref="Q5:Q7"/>
    <mergeCell ref="P4:Q4"/>
    <mergeCell ref="C115:C116"/>
    <mergeCell ref="B219:B228"/>
    <mergeCell ref="B137:B139"/>
    <mergeCell ref="B144:B145"/>
    <mergeCell ref="B127:B128"/>
    <mergeCell ref="B203:B204"/>
    <mergeCell ref="C202:C238"/>
    <mergeCell ref="A201:A238"/>
    <mergeCell ref="C141:C178"/>
    <mergeCell ref="A179:A200"/>
    <mergeCell ref="C123:C139"/>
    <mergeCell ref="B120:B121"/>
    <mergeCell ref="C180:C200"/>
    <mergeCell ref="B209:B210"/>
    <mergeCell ref="B211:B212"/>
    <mergeCell ref="B205:B206"/>
    <mergeCell ref="B165:B166"/>
    <mergeCell ref="B197:B198"/>
    <mergeCell ref="B207:B208"/>
    <mergeCell ref="A140:A178"/>
    <mergeCell ref="B230:B231"/>
    <mergeCell ref="A325:A326"/>
    <mergeCell ref="B325:B326"/>
    <mergeCell ref="A117:A119"/>
    <mergeCell ref="B117:B119"/>
    <mergeCell ref="A113:A116"/>
    <mergeCell ref="B113:B116"/>
    <mergeCell ref="B232:B237"/>
    <mergeCell ref="B294:B295"/>
    <mergeCell ref="A306:A309"/>
    <mergeCell ref="A276:A279"/>
    <mergeCell ref="B276:B279"/>
    <mergeCell ref="A270:A271"/>
    <mergeCell ref="B270:B271"/>
    <mergeCell ref="A272:A273"/>
    <mergeCell ref="B259:B260"/>
    <mergeCell ref="B272:B273"/>
    <mergeCell ref="A280:A295"/>
    <mergeCell ref="A312:A314"/>
    <mergeCell ref="B312:B314"/>
    <mergeCell ref="A315:A316"/>
    <mergeCell ref="B315:B316"/>
    <mergeCell ref="A274:A275"/>
    <mergeCell ref="A450:A455"/>
    <mergeCell ref="A481:A482"/>
    <mergeCell ref="B481:B482"/>
    <mergeCell ref="B460:B461"/>
    <mergeCell ref="B462:B465"/>
    <mergeCell ref="A458:A465"/>
    <mergeCell ref="C460:C465"/>
    <mergeCell ref="B471:B472"/>
    <mergeCell ref="A330:A331"/>
    <mergeCell ref="D4:G4"/>
    <mergeCell ref="D5:D7"/>
    <mergeCell ref="E5:E7"/>
    <mergeCell ref="F5:F7"/>
    <mergeCell ref="G5:G7"/>
    <mergeCell ref="A8:A9"/>
    <mergeCell ref="B8:B9"/>
    <mergeCell ref="A92:A96"/>
    <mergeCell ref="B92:B96"/>
    <mergeCell ref="A74:A77"/>
    <mergeCell ref="B74:B77"/>
    <mergeCell ref="B468:B470"/>
    <mergeCell ref="A466:A474"/>
    <mergeCell ref="C468:C474"/>
    <mergeCell ref="B479:B480"/>
    <mergeCell ref="A479:A480"/>
    <mergeCell ref="A483:A486"/>
    <mergeCell ref="A4:A7"/>
    <mergeCell ref="B4:B7"/>
    <mergeCell ref="C4:C7"/>
    <mergeCell ref="A100:A109"/>
    <mergeCell ref="B125:B126"/>
    <mergeCell ref="A122:A139"/>
    <mergeCell ref="B167:B169"/>
    <mergeCell ref="B170:B173"/>
    <mergeCell ref="B110:B112"/>
    <mergeCell ref="A475:A476"/>
    <mergeCell ref="B475:B476"/>
    <mergeCell ref="A438:A440"/>
    <mergeCell ref="B438:B440"/>
    <mergeCell ref="A456:A457"/>
    <mergeCell ref="B456:B457"/>
    <mergeCell ref="A477:A478"/>
    <mergeCell ref="B477:B478"/>
    <mergeCell ref="B445:B446"/>
    <mergeCell ref="A84:A88"/>
    <mergeCell ref="B84:B88"/>
    <mergeCell ref="A89:A91"/>
    <mergeCell ref="B89:B91"/>
    <mergeCell ref="B45:B47"/>
    <mergeCell ref="A10:A73"/>
    <mergeCell ref="A78:A80"/>
    <mergeCell ref="B12:B15"/>
    <mergeCell ref="B21:B24"/>
    <mergeCell ref="B48:B51"/>
    <mergeCell ref="B59:B60"/>
    <mergeCell ref="A81:A83"/>
    <mergeCell ref="B81:B83"/>
    <mergeCell ref="B78:B80"/>
    <mergeCell ref="B71:B73"/>
    <mergeCell ref="B239:B242"/>
    <mergeCell ref="B265:B266"/>
    <mergeCell ref="A262:A266"/>
    <mergeCell ref="A267:A269"/>
    <mergeCell ref="B267:B269"/>
    <mergeCell ref="A243:A246"/>
    <mergeCell ref="A321:A324"/>
    <mergeCell ref="B321:B324"/>
    <mergeCell ref="A319:A320"/>
    <mergeCell ref="A247:A251"/>
    <mergeCell ref="B249:B251"/>
    <mergeCell ref="A296:A303"/>
    <mergeCell ref="A252:A261"/>
    <mergeCell ref="B319:B320"/>
    <mergeCell ref="A97:A99"/>
    <mergeCell ref="B97:B99"/>
    <mergeCell ref="B340:B343"/>
    <mergeCell ref="A350:A351"/>
    <mergeCell ref="B350:B351"/>
    <mergeCell ref="A338:A339"/>
    <mergeCell ref="B338:B339"/>
    <mergeCell ref="A378:A379"/>
    <mergeCell ref="B378:B379"/>
    <mergeCell ref="A368:A372"/>
    <mergeCell ref="B368:B372"/>
    <mergeCell ref="A375:A377"/>
    <mergeCell ref="B375:B377"/>
    <mergeCell ref="B356:B359"/>
    <mergeCell ref="A352:A355"/>
    <mergeCell ref="B352:B355"/>
    <mergeCell ref="A334:A335"/>
    <mergeCell ref="A120:A121"/>
    <mergeCell ref="B214:B218"/>
    <mergeCell ref="A310:A311"/>
    <mergeCell ref="B310:B311"/>
    <mergeCell ref="B306:B309"/>
    <mergeCell ref="A304:A305"/>
    <mergeCell ref="A239:A242"/>
    <mergeCell ref="B435:B437"/>
    <mergeCell ref="C427:C429"/>
    <mergeCell ref="A395:A399"/>
    <mergeCell ref="B408:B409"/>
    <mergeCell ref="C408:C409"/>
    <mergeCell ref="A344:A346"/>
    <mergeCell ref="B344:B346"/>
    <mergeCell ref="A347:A349"/>
    <mergeCell ref="B347:B349"/>
    <mergeCell ref="B419:B421"/>
    <mergeCell ref="A383:A388"/>
    <mergeCell ref="B386:B387"/>
    <mergeCell ref="B389:B390"/>
    <mergeCell ref="A389:A390"/>
    <mergeCell ref="A400:A402"/>
    <mergeCell ref="A413:A418"/>
    <mergeCell ref="B416:B417"/>
    <mergeCell ref="B414:B415"/>
    <mergeCell ref="A356:A359"/>
    <mergeCell ref="A497:B497"/>
    <mergeCell ref="A498:B498"/>
    <mergeCell ref="U4:V4"/>
    <mergeCell ref="U5:U7"/>
    <mergeCell ref="V5:V7"/>
    <mergeCell ref="A1:V1"/>
    <mergeCell ref="A2:V2"/>
    <mergeCell ref="A422:A424"/>
    <mergeCell ref="B422:B424"/>
    <mergeCell ref="A492:B492"/>
    <mergeCell ref="A493:B493"/>
    <mergeCell ref="F493:U493"/>
    <mergeCell ref="C432:C437"/>
    <mergeCell ref="A327:A329"/>
    <mergeCell ref="B317:B318"/>
    <mergeCell ref="A317:A318"/>
    <mergeCell ref="A425:A429"/>
    <mergeCell ref="B400:B401"/>
    <mergeCell ref="A403:A409"/>
    <mergeCell ref="A410:A412"/>
    <mergeCell ref="B410:B412"/>
    <mergeCell ref="A391:A394"/>
    <mergeCell ref="B391:B394"/>
    <mergeCell ref="A430:A437"/>
  </mergeCells>
  <pageMargins left="0.51181102362204722" right="0.51181102362204722" top="0.55511811023622049" bottom="0.39370078740157483" header="0" footer="0"/>
  <pageSetup paperSize="9" scale="77" fitToHeight="100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10</vt:lpstr>
      <vt:lpstr>приложение 9</vt:lpstr>
      <vt:lpstr>'приложение 10'!Заголовки_для_печати</vt:lpstr>
      <vt:lpstr>'приложение 9'!Заголовки_для_печати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Бакланова</dc:creator>
  <cp:lastModifiedBy>user</cp:lastModifiedBy>
  <cp:lastPrinted>2019-04-10T05:51:02Z</cp:lastPrinted>
  <dcterms:created xsi:type="dcterms:W3CDTF">2015-01-30T09:38:30Z</dcterms:created>
  <dcterms:modified xsi:type="dcterms:W3CDTF">2019-04-10T05:51:40Z</dcterms:modified>
</cp:coreProperties>
</file>